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SEXEC\DAD\CGRL\COLCC\DICOP\OSTENSIVO\SELIC - SEINP-(2021 - 2022)\2023\PE 07 - 2023 - Serviços de Copeiragem e Garçonaria\"/>
    </mc:Choice>
  </mc:AlternateContent>
  <bookViews>
    <workbookView xWindow="0" yWindow="0" windowWidth="25200" windowHeight="11850"/>
  </bookViews>
  <sheets>
    <sheet name="Copeira" sheetId="1" r:id="rId1"/>
    <sheet name="Planilha3" sheetId="7" state="hidden" r:id="rId2"/>
    <sheet name="Garçom" sheetId="2" r:id="rId3"/>
    <sheet name="Auxiliar de Serviços Gerais" sheetId="3" r:id="rId4"/>
    <sheet name="Encarregado" sheetId="4" r:id="rId5"/>
    <sheet name="RESUMO" sheetId="5" r:id="rId6"/>
    <sheet name="CÁLCULO POSTOS" sheetId="6" r:id="rId7"/>
    <sheet name="CÁLCULO UNIFORME" sheetId="8" r:id="rId8"/>
    <sheet name="CÁLCULO MATERIAIS" sheetId="9" r:id="rId9"/>
  </sheets>
  <externalReferences>
    <externalReference r:id="rId10"/>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9" l="1"/>
  <c r="J28" i="9"/>
  <c r="F39" i="9"/>
  <c r="G39" i="9" s="1"/>
  <c r="F38" i="9"/>
  <c r="G38" i="9" s="1"/>
  <c r="K64" i="2" l="1"/>
  <c r="I66" i="2" s="1"/>
  <c r="I64" i="2"/>
  <c r="I65" i="2"/>
  <c r="I67" i="2"/>
  <c r="I68" i="2"/>
  <c r="I69" i="2"/>
  <c r="J37" i="1" l="1"/>
  <c r="J36" i="1"/>
  <c r="I48" i="4"/>
  <c r="K48" i="4"/>
  <c r="I115" i="6" l="1"/>
  <c r="I83" i="1"/>
  <c r="D38" i="8" l="1"/>
  <c r="D39" i="8"/>
  <c r="D40" i="8"/>
  <c r="D41" i="8"/>
  <c r="D42" i="8"/>
  <c r="D30" i="8"/>
  <c r="D6" i="8"/>
  <c r="D19" i="8"/>
  <c r="D7" i="8"/>
  <c r="F32" i="9" l="1"/>
  <c r="G32" i="9" s="1"/>
  <c r="F33" i="9"/>
  <c r="G33" i="9" s="1"/>
  <c r="F34" i="9"/>
  <c r="G34" i="9" s="1"/>
  <c r="F35" i="9"/>
  <c r="G35" i="9" s="1"/>
  <c r="F36" i="9"/>
  <c r="G36" i="9" s="1"/>
  <c r="F37" i="9"/>
  <c r="G37" i="9" s="1"/>
  <c r="F40" i="9"/>
  <c r="G40" i="9" s="1"/>
  <c r="F41" i="9"/>
  <c r="G41" i="9" s="1"/>
  <c r="F42" i="9"/>
  <c r="G42" i="9" s="1"/>
  <c r="F31" i="9"/>
  <c r="F43" i="9" l="1"/>
  <c r="G31" i="9"/>
  <c r="I48" i="6"/>
  <c r="I48" i="3"/>
  <c r="I48" i="2"/>
  <c r="I48" i="1" l="1"/>
  <c r="F27" i="9" l="1"/>
  <c r="G27" i="9" s="1"/>
  <c r="F26" i="9"/>
  <c r="G26" i="9" s="1"/>
  <c r="F25" i="9"/>
  <c r="G25" i="9" s="1"/>
  <c r="F24" i="9"/>
  <c r="G24" i="9" s="1"/>
  <c r="F23" i="9"/>
  <c r="G23" i="9" s="1"/>
  <c r="F22" i="9"/>
  <c r="G22" i="9" s="1"/>
  <c r="F21" i="9"/>
  <c r="G21" i="9" s="1"/>
  <c r="F20" i="9"/>
  <c r="G20" i="9" s="1"/>
  <c r="F19" i="9"/>
  <c r="G19" i="9" s="1"/>
  <c r="F18" i="9"/>
  <c r="G18" i="9" s="1"/>
  <c r="F17" i="9"/>
  <c r="G17" i="9" s="1"/>
  <c r="F16" i="9"/>
  <c r="G16" i="9" s="1"/>
  <c r="F12" i="9"/>
  <c r="G12" i="9" s="1"/>
  <c r="F11" i="9"/>
  <c r="G11" i="9" s="1"/>
  <c r="F10" i="9"/>
  <c r="G10" i="9" s="1"/>
  <c r="F9" i="9"/>
  <c r="G9" i="9" s="1"/>
  <c r="F8" i="9"/>
  <c r="G8" i="9" s="1"/>
  <c r="F7" i="9"/>
  <c r="G7" i="9" s="1"/>
  <c r="F6" i="9"/>
  <c r="G6" i="9" s="1"/>
  <c r="F5" i="9"/>
  <c r="G5" i="9" s="1"/>
  <c r="F4" i="9"/>
  <c r="G4" i="9" s="1"/>
  <c r="F3" i="9"/>
  <c r="G3" i="9" s="1"/>
  <c r="F13" i="9" l="1"/>
  <c r="F28" i="9"/>
  <c r="G43" i="9"/>
  <c r="G13" i="9"/>
  <c r="G28" i="9"/>
  <c r="D43" i="8"/>
  <c r="D44" i="8" s="1"/>
  <c r="D45" i="8" s="1"/>
  <c r="D32" i="8"/>
  <c r="D31" i="8"/>
  <c r="D29" i="8"/>
  <c r="D28" i="8"/>
  <c r="D21" i="8"/>
  <c r="D20" i="8"/>
  <c r="D18" i="8"/>
  <c r="D17" i="8"/>
  <c r="D16" i="8"/>
  <c r="D9" i="8"/>
  <c r="D8" i="8"/>
  <c r="D5" i="8"/>
  <c r="D4" i="8"/>
  <c r="F45" i="9" l="1"/>
  <c r="F44" i="9" s="1"/>
  <c r="I44" i="9" s="1"/>
  <c r="G49" i="9"/>
  <c r="D10" i="8"/>
  <c r="D11" i="8" s="1"/>
  <c r="D22" i="8"/>
  <c r="D23" i="8" s="1"/>
  <c r="D24" i="8" s="1"/>
  <c r="D25" i="8" s="1"/>
  <c r="D33" i="8"/>
  <c r="D34" i="8" s="1"/>
  <c r="F49" i="9"/>
  <c r="D12" i="8" l="1"/>
  <c r="D13" i="8" s="1"/>
  <c r="D50" i="8"/>
  <c r="D51" i="8" s="1"/>
  <c r="D48" i="8"/>
  <c r="D35" i="8"/>
  <c r="F46" i="9"/>
  <c r="D47" i="8"/>
  <c r="H108" i="6" l="1"/>
  <c r="I98" i="6"/>
  <c r="I116" i="6" s="1"/>
  <c r="I89" i="6"/>
  <c r="H79" i="6"/>
  <c r="H80" i="6" s="1"/>
  <c r="H70" i="6"/>
  <c r="I52" i="6"/>
  <c r="I51" i="6"/>
  <c r="I50" i="6"/>
  <c r="I49" i="6"/>
  <c r="H44" i="6"/>
  <c r="H33" i="6"/>
  <c r="I26" i="6"/>
  <c r="I43" i="6" l="1"/>
  <c r="I65" i="6"/>
  <c r="I83" i="6"/>
  <c r="I66" i="6"/>
  <c r="I67" i="6"/>
  <c r="I68" i="6"/>
  <c r="I74" i="6"/>
  <c r="I69" i="6"/>
  <c r="I64" i="6"/>
  <c r="I78" i="6"/>
  <c r="I77" i="6"/>
  <c r="I76" i="6"/>
  <c r="I75" i="6"/>
  <c r="I36" i="6"/>
  <c r="I37" i="6"/>
  <c r="I38" i="6"/>
  <c r="I44" i="6" s="1"/>
  <c r="I58" i="6" s="1"/>
  <c r="I47" i="6"/>
  <c r="I53" i="6" s="1"/>
  <c r="I59" i="6" s="1"/>
  <c r="I79" i="6"/>
  <c r="I30" i="6"/>
  <c r="I39" i="6"/>
  <c r="I112" i="6"/>
  <c r="I31" i="6"/>
  <c r="I40" i="6"/>
  <c r="I32" i="6"/>
  <c r="I41" i="6"/>
  <c r="I42" i="6"/>
  <c r="I70" i="6" l="1"/>
  <c r="I114" i="6" s="1"/>
  <c r="I33" i="6"/>
  <c r="I57" i="6" s="1"/>
  <c r="I60" i="6" s="1"/>
  <c r="I113" i="6" s="1"/>
  <c r="I80" i="6"/>
  <c r="I88" i="6" s="1"/>
  <c r="I90" i="6" s="1"/>
  <c r="I117" i="6" l="1"/>
  <c r="I102" i="6" s="1"/>
  <c r="I91" i="6"/>
  <c r="H91" i="6" s="1"/>
  <c r="I106" i="6" l="1"/>
  <c r="I105" i="6"/>
  <c r="I107" i="6"/>
  <c r="I103" i="6"/>
  <c r="H33" i="4"/>
  <c r="K16" i="3" l="1"/>
  <c r="K48" i="1" l="1"/>
  <c r="K64" i="4" l="1"/>
  <c r="K106" i="4" s="1"/>
  <c r="H108" i="4"/>
  <c r="I98" i="4"/>
  <c r="I116" i="4" s="1"/>
  <c r="I83" i="4"/>
  <c r="I84" i="4" s="1"/>
  <c r="I89" i="4" s="1"/>
  <c r="H79" i="4"/>
  <c r="H80" i="4" s="1"/>
  <c r="I78" i="4"/>
  <c r="I77" i="4"/>
  <c r="I76" i="4"/>
  <c r="I75" i="4"/>
  <c r="I74" i="4"/>
  <c r="H70" i="4"/>
  <c r="I69" i="4"/>
  <c r="I68" i="4"/>
  <c r="I67" i="4"/>
  <c r="I66" i="4"/>
  <c r="I65" i="4"/>
  <c r="I64" i="4"/>
  <c r="I52" i="4"/>
  <c r="I51" i="4"/>
  <c r="I50" i="4"/>
  <c r="I49" i="4"/>
  <c r="H44" i="4"/>
  <c r="I26" i="4"/>
  <c r="I47" i="4" s="1"/>
  <c r="H108" i="3"/>
  <c r="I98" i="3"/>
  <c r="I116" i="3" s="1"/>
  <c r="H79" i="3"/>
  <c r="H80" i="3" s="1"/>
  <c r="H70" i="3"/>
  <c r="I52" i="3"/>
  <c r="I51" i="3"/>
  <c r="I50" i="3"/>
  <c r="I49" i="3"/>
  <c r="H44" i="3"/>
  <c r="H33" i="3"/>
  <c r="I26" i="3"/>
  <c r="I47" i="3" s="1"/>
  <c r="I78" i="2"/>
  <c r="H108" i="2"/>
  <c r="I98" i="2"/>
  <c r="I116" i="2" s="1"/>
  <c r="H79" i="2"/>
  <c r="I74" i="2"/>
  <c r="H70" i="2"/>
  <c r="I52" i="2"/>
  <c r="I51" i="2"/>
  <c r="I50" i="2"/>
  <c r="I49" i="2"/>
  <c r="H44" i="2"/>
  <c r="I26" i="2"/>
  <c r="I37" i="3" l="1"/>
  <c r="K64" i="3"/>
  <c r="I43" i="2"/>
  <c r="I47" i="2"/>
  <c r="I40" i="2"/>
  <c r="I41" i="2"/>
  <c r="I83" i="2"/>
  <c r="I84" i="2" s="1"/>
  <c r="I89" i="2" s="1"/>
  <c r="I70" i="2"/>
  <c r="I114" i="2" s="1"/>
  <c r="I76" i="2"/>
  <c r="I77" i="2"/>
  <c r="I75" i="2"/>
  <c r="I79" i="2"/>
  <c r="H80" i="2"/>
  <c r="I70" i="4"/>
  <c r="I114" i="4" s="1"/>
  <c r="K32" i="4"/>
  <c r="I112" i="4"/>
  <c r="I30" i="4"/>
  <c r="I39" i="4"/>
  <c r="I43" i="4"/>
  <c r="I79" i="4"/>
  <c r="I80" i="4" s="1"/>
  <c r="I88" i="4" s="1"/>
  <c r="I90" i="4" s="1"/>
  <c r="I115" i="4" s="1"/>
  <c r="I38" i="4"/>
  <c r="I31" i="4"/>
  <c r="I36" i="4"/>
  <c r="I40" i="4"/>
  <c r="I42" i="4"/>
  <c r="I53" i="4"/>
  <c r="I59" i="4" s="1"/>
  <c r="I32" i="4"/>
  <c r="I37" i="4"/>
  <c r="I41" i="4"/>
  <c r="I74" i="3"/>
  <c r="I78" i="3"/>
  <c r="I64" i="3"/>
  <c r="I68" i="3"/>
  <c r="I41" i="3"/>
  <c r="I32" i="3"/>
  <c r="I112" i="3"/>
  <c r="I79" i="3"/>
  <c r="I38" i="3"/>
  <c r="I42" i="3"/>
  <c r="I53" i="3"/>
  <c r="I59" i="3" s="1"/>
  <c r="I30" i="3"/>
  <c r="I39" i="3"/>
  <c r="I43" i="3"/>
  <c r="I31" i="3"/>
  <c r="I36" i="3"/>
  <c r="I40" i="3"/>
  <c r="I36" i="2"/>
  <c r="I31" i="2"/>
  <c r="I37" i="2"/>
  <c r="I38" i="2"/>
  <c r="I42" i="2"/>
  <c r="I53" i="2"/>
  <c r="I59" i="2" s="1"/>
  <c r="I112" i="2"/>
  <c r="I30" i="2"/>
  <c r="I39" i="2"/>
  <c r="I80" i="2" l="1"/>
  <c r="I88" i="2" s="1"/>
  <c r="I90" i="2" s="1"/>
  <c r="I115" i="2" s="1"/>
  <c r="I75" i="3"/>
  <c r="I69" i="3"/>
  <c r="I66" i="3"/>
  <c r="I65" i="3"/>
  <c r="I83" i="3"/>
  <c r="I84" i="3" s="1"/>
  <c r="I89" i="3" s="1"/>
  <c r="I77" i="3"/>
  <c r="I76" i="3"/>
  <c r="I80" i="3" s="1"/>
  <c r="I88" i="3" s="1"/>
  <c r="I67" i="3"/>
  <c r="I70" i="3" s="1"/>
  <c r="I114" i="3" s="1"/>
  <c r="I44" i="2"/>
  <c r="I58" i="2" s="1"/>
  <c r="I44" i="4"/>
  <c r="I58" i="4" s="1"/>
  <c r="I33" i="4"/>
  <c r="I33" i="3"/>
  <c r="I57" i="3" s="1"/>
  <c r="I44" i="3"/>
  <c r="I58" i="3" s="1"/>
  <c r="I90" i="3" l="1"/>
  <c r="I115" i="3" s="1"/>
  <c r="I60" i="3"/>
  <c r="I113" i="3" s="1"/>
  <c r="I57" i="4"/>
  <c r="I60" i="4" s="1"/>
  <c r="I113" i="4" s="1"/>
  <c r="I117" i="4" s="1"/>
  <c r="I91" i="4"/>
  <c r="H91" i="4" s="1"/>
  <c r="I91" i="3" l="1"/>
  <c r="H91" i="3" s="1"/>
  <c r="I117" i="3"/>
  <c r="I103" i="3" s="1"/>
  <c r="I103" i="4"/>
  <c r="I107" i="4"/>
  <c r="I106" i="4"/>
  <c r="I105" i="4"/>
  <c r="I106" i="3"/>
  <c r="L106" i="4"/>
  <c r="L105" i="4"/>
  <c r="L107" i="4"/>
  <c r="I102" i="4"/>
  <c r="I107" i="3" l="1"/>
  <c r="I102" i="3"/>
  <c r="I105" i="3"/>
  <c r="L108" i="4"/>
  <c r="H108" i="1" l="1"/>
  <c r="I98" i="1"/>
  <c r="I116" i="1" s="1"/>
  <c r="I84" i="1"/>
  <c r="I89" i="1" s="1"/>
  <c r="H79" i="1"/>
  <c r="H80" i="1" s="1"/>
  <c r="H70" i="1"/>
  <c r="I52" i="1"/>
  <c r="I51" i="1"/>
  <c r="I50" i="1"/>
  <c r="I49" i="1"/>
  <c r="H44" i="1"/>
  <c r="I26" i="1"/>
  <c r="J69" i="1" l="1"/>
  <c r="I47" i="1"/>
  <c r="I53" i="1" s="1"/>
  <c r="I59" i="1" s="1"/>
  <c r="K93" i="1"/>
  <c r="I43" i="1"/>
  <c r="I42" i="1"/>
  <c r="I40" i="1"/>
  <c r="I39" i="1"/>
  <c r="I44" i="1" s="1"/>
  <c r="I58" i="1" s="1"/>
  <c r="K64" i="1"/>
  <c r="I38" i="1"/>
  <c r="I37" i="1"/>
  <c r="I41" i="1"/>
  <c r="I36" i="1"/>
  <c r="I31" i="1"/>
  <c r="I112" i="1"/>
  <c r="H33" i="1"/>
  <c r="K33" i="1" s="1"/>
  <c r="I32" i="1"/>
  <c r="I30" i="1"/>
  <c r="I76" i="1" l="1"/>
  <c r="I75" i="1"/>
  <c r="I74" i="1"/>
  <c r="I77" i="1"/>
  <c r="I78" i="1"/>
  <c r="I68" i="1"/>
  <c r="I69" i="1"/>
  <c r="I67" i="1"/>
  <c r="I66" i="1"/>
  <c r="I64" i="1"/>
  <c r="I65" i="1"/>
  <c r="I79" i="1"/>
  <c r="I33" i="1"/>
  <c r="I80" i="1" l="1"/>
  <c r="I88" i="1" s="1"/>
  <c r="I90" i="1" s="1"/>
  <c r="I115" i="1" s="1"/>
  <c r="I70" i="1"/>
  <c r="I114" i="1" s="1"/>
  <c r="I57" i="1"/>
  <c r="I60" i="1" s="1"/>
  <c r="I113" i="1" s="1"/>
  <c r="I117" i="1" l="1"/>
  <c r="I91" i="1"/>
  <c r="H91" i="1" s="1"/>
  <c r="I102" i="1" l="1"/>
  <c r="I103" i="1"/>
  <c r="I107" i="1"/>
  <c r="L107" i="1" s="1"/>
  <c r="I106" i="1"/>
  <c r="L106" i="1" s="1"/>
  <c r="I105" i="1"/>
  <c r="L105" i="1" s="1"/>
  <c r="K106" i="1"/>
  <c r="K105" i="1"/>
  <c r="K107" i="1"/>
  <c r="L108" i="1" l="1"/>
  <c r="I108" i="1"/>
  <c r="I118" i="1" s="1"/>
  <c r="I119" i="1" s="1"/>
  <c r="D3" i="5" s="1"/>
  <c r="E3" i="5" s="1"/>
  <c r="K108" i="1"/>
  <c r="I108" i="3"/>
  <c r="I118" i="3" s="1"/>
  <c r="I119" i="3" s="1"/>
  <c r="D5" i="5" s="1"/>
  <c r="I32" i="2"/>
  <c r="I33" i="2" s="1"/>
  <c r="H33" i="2"/>
  <c r="K31" i="2" s="1"/>
  <c r="F3" i="5" l="1"/>
  <c r="E5" i="5"/>
  <c r="F5" i="5" s="1"/>
  <c r="I91" i="2"/>
  <c r="H91" i="2" s="1"/>
  <c r="I57" i="2"/>
  <c r="I60" i="2" s="1"/>
  <c r="I113" i="2" s="1"/>
  <c r="I117" i="2" s="1"/>
  <c r="I107" i="2" l="1"/>
  <c r="I105" i="2"/>
  <c r="I106" i="2"/>
  <c r="I103" i="2"/>
  <c r="I102" i="2"/>
  <c r="I108" i="6" l="1"/>
  <c r="I118" i="6" s="1"/>
  <c r="I119" i="6" s="1"/>
  <c r="I108" i="2" l="1"/>
  <c r="I118" i="2" s="1"/>
  <c r="I119" i="2" s="1"/>
  <c r="D4" i="5" s="1"/>
  <c r="E4" i="5" l="1"/>
  <c r="F4" i="5" l="1"/>
  <c r="M108" i="4" l="1"/>
  <c r="I108" i="4"/>
  <c r="I118" i="4" s="1"/>
  <c r="I119" i="4" s="1"/>
  <c r="D6" i="5" l="1"/>
  <c r="E6" i="5" s="1"/>
  <c r="F6" i="5" l="1"/>
  <c r="E8" i="5" s="1"/>
  <c r="E7" i="5"/>
</calcChain>
</file>

<file path=xl/sharedStrings.xml><?xml version="1.0" encoding="utf-8"?>
<sst xmlns="http://schemas.openxmlformats.org/spreadsheetml/2006/main" count="1150" uniqueCount="277">
  <si>
    <t>PROPOSTA DE PREÇOS</t>
  </si>
  <si>
    <t>PLANILHA DE CUSTOS E FORMAÇÃO DE PREÇOS</t>
  </si>
  <si>
    <t>DISCRIMINAÇÃO DOS SERVIÇOS (DADOS REFERENTES À CONTRATAÇÃO)</t>
  </si>
  <si>
    <t>A</t>
  </si>
  <si>
    <t>Data de apresentação da proposta (dia/mês/ano):</t>
  </si>
  <si>
    <t>B</t>
  </si>
  <si>
    <t>Município/UF:</t>
  </si>
  <si>
    <t>C</t>
  </si>
  <si>
    <t>Nº de meses de execução contratual:</t>
  </si>
  <si>
    <t>D</t>
  </si>
  <si>
    <t>Unidade de Medida:</t>
  </si>
  <si>
    <t>E</t>
  </si>
  <si>
    <t>Quantidade da Unidade de Medida:</t>
  </si>
  <si>
    <t>F</t>
  </si>
  <si>
    <t>Quantidade de Empregados por Unidade de Medida:</t>
  </si>
  <si>
    <t>G</t>
  </si>
  <si>
    <t>Carga Horária</t>
  </si>
  <si>
    <t>IDENTIFICAÇÃO DO SERVIÇO</t>
  </si>
  <si>
    <t>Dados Complementares para Composição dos Custos Referentes à Mão de Obra</t>
  </si>
  <si>
    <t>Piso da Categoria Profissional</t>
  </si>
  <si>
    <t>Categoria Profissional e Código Brasileiro de Ocupação - CBO (vinculada à execução contratual)</t>
  </si>
  <si>
    <t>Copeira</t>
  </si>
  <si>
    <t>Acordo, Convenção ou Sentença Normativa em Dissídio Coletivo</t>
  </si>
  <si>
    <t>SINDSERVIÇOS/2022</t>
  </si>
  <si>
    <t>Número do Registro da Convenção M.T.E</t>
  </si>
  <si>
    <t>DF000015/2022</t>
  </si>
  <si>
    <t>Data Base da Categoria</t>
  </si>
  <si>
    <t>MÓDULO 1 - COMPOSIÇÃO DA REMUNERAÇÃO</t>
  </si>
  <si>
    <t>%</t>
  </si>
  <si>
    <t>VALOR (R$)</t>
  </si>
  <si>
    <t>Salário Base</t>
  </si>
  <si>
    <t>Outros (especificar)</t>
  </si>
  <si>
    <t>TOTAL DO MÓDULO 1</t>
  </si>
  <si>
    <t>MÓDULO 2 – ENCARGOS E BENEFÍCIOS ANUAIS, MENSAIS E DIÁRIOS</t>
  </si>
  <si>
    <t>Submódulo 2.1 - 13º Salário, Férias e Adicional de Férias</t>
  </si>
  <si>
    <t>13 º Salário</t>
  </si>
  <si>
    <r>
      <t>Férias e Adicional de Férias</t>
    </r>
    <r>
      <rPr>
        <i/>
        <sz val="10"/>
        <color indexed="8"/>
        <rFont val="Arial Narrow"/>
        <family val="2"/>
      </rPr>
      <t xml:space="preserve"> </t>
    </r>
  </si>
  <si>
    <t>Incidência dos encargos previstos no Submódulo 2.2 sobre 13º Salário, Férias e Adicional de Férias</t>
  </si>
  <si>
    <t>TOTAL SUBMÓDULO 2.1</t>
  </si>
  <si>
    <t>Submódulo 2.2 - GPS, FGTS e Outras Contribuições</t>
  </si>
  <si>
    <t>Valor (R$)</t>
  </si>
  <si>
    <r>
      <t>INSS</t>
    </r>
    <r>
      <rPr>
        <i/>
        <sz val="10"/>
        <rFont val="Arial Narrow"/>
        <family val="2"/>
      </rPr>
      <t xml:space="preserve"> </t>
    </r>
  </si>
  <si>
    <r>
      <t>Salário Educação</t>
    </r>
    <r>
      <rPr>
        <sz val="11"/>
        <color indexed="8"/>
        <rFont val="Arial Narrow"/>
        <family val="2"/>
      </rPr>
      <t xml:space="preserve"> </t>
    </r>
  </si>
  <si>
    <r>
      <t>Seguro acidente do trabalho</t>
    </r>
    <r>
      <rPr>
        <i/>
        <sz val="10"/>
        <rFont val="Arial Narrow"/>
        <family val="2"/>
      </rPr>
      <t xml:space="preserve"> </t>
    </r>
  </si>
  <si>
    <t xml:space="preserve">SESC ou SESI </t>
  </si>
  <si>
    <t>SENAI - SENAC</t>
  </si>
  <si>
    <r>
      <t>SEBRAE</t>
    </r>
    <r>
      <rPr>
        <sz val="11"/>
        <color indexed="8"/>
        <rFont val="Arial Narrow"/>
        <family val="2"/>
      </rPr>
      <t xml:space="preserve"> </t>
    </r>
  </si>
  <si>
    <t xml:space="preserve">INCRA </t>
  </si>
  <si>
    <t>H</t>
  </si>
  <si>
    <r>
      <t>FGTS</t>
    </r>
    <r>
      <rPr>
        <sz val="11"/>
        <color indexed="8"/>
        <rFont val="Arial Narrow"/>
        <family val="2"/>
      </rPr>
      <t xml:space="preserve"> </t>
    </r>
  </si>
  <si>
    <t>TOTAL SUBMÓDULO 2.2</t>
  </si>
  <si>
    <t>Submódulo 2.3 - Benefícios Mensais e Diários</t>
  </si>
  <si>
    <t>R$</t>
  </si>
  <si>
    <r>
      <t>Transporte</t>
    </r>
    <r>
      <rPr>
        <b/>
        <sz val="11"/>
        <rFont val="Arial Narrow"/>
        <family val="2"/>
      </rPr>
      <t xml:space="preserve"> </t>
    </r>
    <r>
      <rPr>
        <i/>
        <sz val="10"/>
        <rFont val="Arial Narrow"/>
        <family val="2"/>
      </rPr>
      <t xml:space="preserve">(Valor da Tarifa X 2 X Qtde de dias trabalhados - 6% do Salário base) - Desconto Maior que o Salário </t>
    </r>
  </si>
  <si>
    <r>
      <t xml:space="preserve">Auxílio alimentação </t>
    </r>
    <r>
      <rPr>
        <i/>
        <sz val="10"/>
        <rFont val="Arial Narrow"/>
        <family val="2"/>
      </rPr>
      <t>(Valor Unitário do Auxílio previsto da CCT X Qtde de dias trabalhados) - Parágrafo Quarto – CONTRIBUIÇÃO PAT</t>
    </r>
  </si>
  <si>
    <r>
      <t xml:space="preserve">Plano de Saúde </t>
    </r>
    <r>
      <rPr>
        <i/>
        <sz val="10"/>
        <rFont val="Arial Narrow"/>
        <family val="2"/>
      </rPr>
      <t>- Parecer 15/2014/CPLC/DEPCONSU/PGF/AGU e 00004/2017/CPLC/PGF/AGU</t>
    </r>
  </si>
  <si>
    <r>
      <t xml:space="preserve">Seguro de Vida/Auxílio Funeral </t>
    </r>
    <r>
      <rPr>
        <i/>
        <sz val="10"/>
        <rFont val="Arial Narrow"/>
        <family val="2"/>
      </rPr>
      <t>(Cláusula 17º)</t>
    </r>
  </si>
  <si>
    <r>
      <t xml:space="preserve">Assistência Odontológica </t>
    </r>
    <r>
      <rPr>
        <i/>
        <sz val="10"/>
        <rFont val="Arial Narrow"/>
        <family val="2"/>
      </rPr>
      <t>(Cláusula 19º)</t>
    </r>
  </si>
  <si>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</si>
  <si>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</si>
  <si>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</si>
  <si>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</si>
  <si>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</si>
  <si>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</si>
  <si>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</si>
  <si>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</si>
  <si>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Benefícios Mensais e Diários</t>
  </si>
  <si>
    <t>TOTAL DO MÓDULO 2</t>
  </si>
  <si>
    <t>MÓDULO 3 – PROVISÃO PARA RESCISÃO</t>
  </si>
  <si>
    <t>PROVISÃO PARA RESCISÃO</t>
  </si>
  <si>
    <r>
      <t>Aviso prévio indenizado</t>
    </r>
    <r>
      <rPr>
        <sz val="11"/>
        <color indexed="8"/>
        <rFont val="Arial Narrow"/>
        <family val="2"/>
      </rPr>
      <t/>
    </r>
  </si>
  <si>
    <t xml:space="preserve">Incidência do FGTS sobre aviso prévio indenizado </t>
  </si>
  <si>
    <r>
      <t>Multa do FGTS e contribuição social sobre o Aviso Prévio Indenizado</t>
    </r>
    <r>
      <rPr>
        <i/>
        <sz val="10"/>
        <rFont val="Arial Narrow"/>
        <family val="2"/>
      </rPr>
      <t xml:space="preserve"> </t>
    </r>
  </si>
  <si>
    <t xml:space="preserve">Aviso prévio trabalhado </t>
  </si>
  <si>
    <t xml:space="preserve">Incidência de GPS, FGTS e outras contribuições sobre o Aviso Prévio Trabalhado </t>
  </si>
  <si>
    <r>
      <t>Multa do FGTS e contribuição social sobre o Aviso Prévio Trabalhado</t>
    </r>
    <r>
      <rPr>
        <sz val="11"/>
        <color indexed="8"/>
        <rFont val="Arial Narrow"/>
        <family val="2"/>
      </rPr>
      <t xml:space="preserve"> </t>
    </r>
  </si>
  <si>
    <t xml:space="preserve">Total da provisão para rescisão </t>
  </si>
  <si>
    <t>MÓDULO 4 – CUSTO DE REPOSIÇÃO DO PROFISSIONAL AUSENTE</t>
  </si>
  <si>
    <t>Submódulo 4.1 - Substituto nas Ausências Legais</t>
  </si>
  <si>
    <t xml:space="preserve">Substituto na cobertura de Férias </t>
  </si>
  <si>
    <t xml:space="preserve">Substituto na cobertura de Ausências Legais </t>
  </si>
  <si>
    <r>
      <t>Substituto na cobertura de Licença-Paternidade</t>
    </r>
    <r>
      <rPr>
        <i/>
        <sz val="10"/>
        <rFont val="Arial Narrow"/>
        <family val="2"/>
      </rPr>
      <t xml:space="preserve"> </t>
    </r>
  </si>
  <si>
    <t xml:space="preserve">Substituto na cobertura de Ausência por acidente de trabalho </t>
  </si>
  <si>
    <t>Substituto na cobertura de Afastamento Maternidade</t>
  </si>
  <si>
    <r>
      <t xml:space="preserve">Substituto na cobertura de Outras ausências </t>
    </r>
    <r>
      <rPr>
        <sz val="10"/>
        <rFont val="Arial Narrow"/>
        <family val="2"/>
      </rPr>
      <t>(especificar)</t>
    </r>
  </si>
  <si>
    <t>Total do Custo de Reposição do Profissional Ausente</t>
  </si>
  <si>
    <t xml:space="preserve">Submódulo 4.2 - Substituto na Intrajornada </t>
  </si>
  <si>
    <r>
      <t>Substituto na cobertura de Intervalo para repouso ou alimentação</t>
    </r>
    <r>
      <rPr>
        <i/>
        <sz val="10"/>
        <rFont val="Arial Narrow"/>
        <family val="2"/>
      </rPr>
      <t xml:space="preserve"> (% Conforme CCT vigente e/ou legislação)</t>
    </r>
  </si>
  <si>
    <t>TOTAL SUBMÓDULO 4.2</t>
  </si>
  <si>
    <t>QUADRO-RESUMO DO MÓDULO 4 - CUSTO DE REPOSIÇÃO DO PROFISSIONAL AUSENTE</t>
  </si>
  <si>
    <t>Módulo 4 - Custo de Reposição do Profissional Ausente</t>
  </si>
  <si>
    <t>4.1</t>
  </si>
  <si>
    <t>Substituto nas Ausências Legais</t>
  </si>
  <si>
    <t>4.2</t>
  </si>
  <si>
    <t>Substituto na Intrajornada</t>
  </si>
  <si>
    <t>TOTAL DO MÓDULO 4</t>
  </si>
  <si>
    <t>TOTAL DOS ENCARGOS SOCIAIS</t>
  </si>
  <si>
    <t>MÓDULO 5 – INSUMOS DIVERSOS</t>
  </si>
  <si>
    <t>INSUMOS DIVERSOS</t>
  </si>
  <si>
    <r>
      <t>Uniforme</t>
    </r>
    <r>
      <rPr>
        <i/>
        <sz val="10"/>
        <rFont val="Arial Narrow"/>
        <family val="2"/>
      </rPr>
      <t xml:space="preserve"> (Item 10.1.1. do termo de referência) - conforme Lei 8.666 21/06/93 art.44 parágrafo 3º</t>
    </r>
  </si>
  <si>
    <t>TOTAL DO MÓDULO 5</t>
  </si>
  <si>
    <t>MÓDULO 6 – CUSTOS INDIRETOS, TRIBUTOS E LUCRO</t>
  </si>
  <si>
    <t>CUSTOS INDIRETOS, TRIBUTOS E LUCRO</t>
  </si>
  <si>
    <r>
      <t xml:space="preserve">Custos Indiretos </t>
    </r>
    <r>
      <rPr>
        <i/>
        <sz val="10"/>
        <rFont val="Arial Narrow"/>
        <family val="2"/>
      </rPr>
      <t>(Despesas Operacioanais e Administrativas)</t>
    </r>
  </si>
  <si>
    <t>Lucro</t>
  </si>
  <si>
    <t>TRIBUTOS</t>
  </si>
  <si>
    <t>C.1</t>
  </si>
  <si>
    <t>PIS</t>
  </si>
  <si>
    <t>C.2</t>
  </si>
  <si>
    <t>COFINS</t>
  </si>
  <si>
    <t>C.3</t>
  </si>
  <si>
    <t>ISSQN</t>
  </si>
  <si>
    <t>Total</t>
  </si>
  <si>
    <t>QUADRO RESUMO DO CUSTO POR EMPREGADO</t>
  </si>
  <si>
    <t>Mão-de-Obra vinculada à execução contratual (valor por empregado)</t>
  </si>
  <si>
    <t>Módulo 1 - Composição da Remuneração</t>
  </si>
  <si>
    <t>Módulo 2 - Encargos e Benefícios Anuais, Mensais e Diários</t>
  </si>
  <si>
    <t>Módulo 3 - Provisão para Rescisão</t>
  </si>
  <si>
    <t>Módulo 5 - Insumos Diversos</t>
  </si>
  <si>
    <t>Subtotal (A + B +C+ D+E)</t>
  </si>
  <si>
    <t>Módulo 6 – Custos Indiretos, Tributos e Lucro</t>
  </si>
  <si>
    <t>Valor total por empregado</t>
  </si>
  <si>
    <t>Distrito Federal</t>
  </si>
  <si>
    <t>Posto</t>
  </si>
  <si>
    <t>44h</t>
  </si>
  <si>
    <t>CBO: 5134-25</t>
  </si>
  <si>
    <t>CBO: 5134 – 05</t>
  </si>
  <si>
    <t>Encarregado</t>
  </si>
  <si>
    <t>Auxiliar de Serviços Gerais</t>
  </si>
  <si>
    <t>Garçom</t>
  </si>
  <si>
    <t>CBO: 4101-05</t>
  </si>
  <si>
    <t>3.</t>
  </si>
  <si>
    <t>Materiais e insumos</t>
  </si>
  <si>
    <t>QUADRO RESUMO</t>
  </si>
  <si>
    <t>ITEM</t>
  </si>
  <si>
    <t>DESCRIÇÃO</t>
  </si>
  <si>
    <t>QUANTIDADE DE POSTOS</t>
  </si>
  <si>
    <t>VALOR UNITÁRIO POR POSTO</t>
  </si>
  <si>
    <t>VALOR MENSAL</t>
  </si>
  <si>
    <t>VALOR ANUAL</t>
  </si>
  <si>
    <t>Copeira (o)</t>
  </si>
  <si>
    <t>Garçom/Garçonete</t>
  </si>
  <si>
    <t> Auxiliar de Serviços Gerais</t>
  </si>
  <si>
    <t>Encarregado (a)</t>
  </si>
  <si>
    <t>TOTAL MENSAL</t>
  </si>
  <si>
    <t>TOTAL ANUAL</t>
  </si>
  <si>
    <r>
      <rPr>
        <b/>
        <sz val="12"/>
        <color theme="1"/>
        <rFont val="Times New Roman"/>
        <family val="1"/>
      </rPr>
      <t xml:space="preserve">Percentual a incidir sobre a base de cálculo: 
13º (décimo terceiro) Salário: </t>
    </r>
    <r>
      <rPr>
        <sz val="12"/>
        <color theme="1"/>
        <rFont val="Times New Roman"/>
        <family val="1"/>
      </rPr>
      <t>(1/12) x 100 = 8,33%
(Percentual Elencado no Anexo XII da Instrução Normativa SEGES/MP nº 5, de 25.5.2017.)</t>
    </r>
  </si>
  <si>
    <r>
      <rPr>
        <b/>
        <sz val="12"/>
        <color theme="1"/>
        <rFont val="Times New Roman"/>
        <family val="1"/>
      </rPr>
      <t>Percentual a incidir sobre a base de cálculo: 
Férias + Adicional de Férias:</t>
    </r>
    <r>
      <rPr>
        <sz val="12"/>
        <color theme="1"/>
        <rFont val="Times New Roman"/>
        <family val="1"/>
      </rPr>
      <t xml:space="preserve"> 12,10% 
(Percentual Elencado no Anexo XII da Instrução Normativa SEGES/MP nº 5, de 25.5.2017.)
</t>
    </r>
    <r>
      <rPr>
        <b/>
        <sz val="12"/>
        <color theme="1"/>
        <rFont val="Times New Roman"/>
        <family val="1"/>
      </rPr>
      <t xml:space="preserve">Férias </t>
    </r>
    <r>
      <rPr>
        <sz val="12"/>
        <color theme="1"/>
        <rFont val="Times New Roman"/>
        <family val="1"/>
      </rPr>
      <t>(Consoante Notas do Submódulo 2.1 do Anexo VII-D da Instrução Normativa SEGES/MP nº 5)</t>
    </r>
    <r>
      <rPr>
        <b/>
        <sz val="12"/>
        <color theme="1"/>
        <rFont val="Times New Roman"/>
        <family val="1"/>
      </rPr>
      <t>:</t>
    </r>
    <r>
      <rPr>
        <sz val="12"/>
        <color theme="1"/>
        <rFont val="Times New Roman"/>
        <family val="1"/>
      </rPr>
      <t xml:space="preserve">
(12,10% Anexo XII da IN 5) - (3,025% correspondente ao Adicional de Férias) =</t>
    </r>
    <r>
      <rPr>
        <b/>
        <sz val="12"/>
        <color theme="1"/>
        <rFont val="Times New Roman"/>
        <family val="1"/>
      </rPr>
      <t xml:space="preserve"> 9,075%</t>
    </r>
    <r>
      <rPr>
        <sz val="12"/>
        <color theme="1"/>
        <rFont val="Times New Roman"/>
        <family val="1"/>
      </rPr>
      <t xml:space="preserve">
</t>
    </r>
    <r>
      <rPr>
        <b/>
        <sz val="12"/>
        <color theme="1"/>
        <rFont val="Times New Roman"/>
        <family val="1"/>
      </rPr>
      <t>Adicional de Férias:</t>
    </r>
    <r>
      <rPr>
        <sz val="12"/>
        <color theme="1"/>
        <rFont val="Times New Roman"/>
        <family val="1"/>
      </rPr>
      <t xml:space="preserve">
(12,10% Anexo XII da IN 5) / (1/3 adicional) / (12 meses) = </t>
    </r>
    <r>
      <rPr>
        <b/>
        <sz val="12"/>
        <color theme="1"/>
        <rFont val="Times New Roman"/>
        <family val="1"/>
      </rPr>
      <t>3,025%</t>
    </r>
  </si>
  <si>
    <r>
      <rPr>
        <b/>
        <sz val="12"/>
        <color theme="1"/>
        <rFont val="Times New Roman"/>
        <family val="1"/>
      </rPr>
      <t xml:space="preserve">Percentual a incidir sobre a base de cálculo: </t>
    </r>
    <r>
      <rPr>
        <sz val="12"/>
        <color theme="1"/>
        <rFont val="Times New Roman"/>
        <family val="1"/>
      </rPr>
      <t xml:space="preserve">
(20,43% Total do Percentual do Submódulo 2.1) x (39,80% Total do Percentual do Submódulo 2.2) = 8,13</t>
    </r>
    <r>
      <rPr>
        <b/>
        <sz val="12"/>
        <color theme="1"/>
        <rFont val="Times New Roman"/>
        <family val="1"/>
      </rPr>
      <t>%</t>
    </r>
    <r>
      <rPr>
        <sz val="12"/>
        <color theme="1"/>
        <rFont val="Times New Roman"/>
        <family val="1"/>
      </rPr>
      <t xml:space="preserve">
</t>
    </r>
    <r>
      <rPr>
        <b/>
        <sz val="12"/>
        <color theme="1"/>
        <rFont val="Times New Roman"/>
        <family val="1"/>
      </rPr>
      <t xml:space="preserve">Cálculo:
</t>
    </r>
    <r>
      <rPr>
        <sz val="12"/>
        <color theme="1"/>
        <rFont val="Times New Roman"/>
        <family val="1"/>
      </rPr>
      <t>(Remuneração do Empregado) x (8,13%)</t>
    </r>
  </si>
  <si>
    <t>Art. 22, inciso I da Lei nº 8.212, de 24.7.1991.</t>
  </si>
  <si>
    <t>Art. 3º, inciso I do Decreto-Lei 87.043, de 22.3.1982, e art 15 da Lei nº 9.424, de 24.12.1996.</t>
  </si>
  <si>
    <r>
      <t>Conforme CLASSIFICAÇÃO NACIONAL DE ATIVIDADES ECONÔMICAS E GRAU DE RISCO DE ACIDENTE DO TRABALHO ASSOCIADO (www.previdencia.gov.br/arquivos/office/4_101130-164603-107.pdf) com Código CNAE 2.0 (Classificação Nacional de Atividades Eco</t>
    </r>
    <r>
      <rPr>
        <sz val="12"/>
        <rFont val="Times New Roman"/>
        <family val="1"/>
      </rPr>
      <t>nômicas) 74.10-2</t>
    </r>
    <r>
      <rPr>
        <sz val="12"/>
        <color theme="1"/>
        <rFont val="Times New Roman"/>
        <family val="1"/>
      </rPr>
      <t xml:space="preserve"> - Atividades de</t>
    </r>
    <r>
      <rPr>
        <sz val="12"/>
        <rFont val="Times New Roman"/>
        <family val="1"/>
      </rPr>
      <t xml:space="preserve"> Serviçso de Diagramação, o Grau de Risco é 3%. Logo adotou-se o percentual máximo.</t>
    </r>
    <r>
      <rPr>
        <sz val="12"/>
        <color theme="1"/>
        <rFont val="Times New Roman"/>
        <family val="1"/>
      </rPr>
      <t xml:space="preserve">
Não obstante, esse percentual pode ser reduzido a depender do FAP - Fator Acidentário de Prevenção - da Empresa.
Para verificação, caso a empresa não adote o percentual máximo para a atividade, essa deve encaminhar o FAP extraído do FapWEB - https://www2.dataprev.gov.br/FapWeb/pages/login.xhtml)
</t>
    </r>
    <r>
      <rPr>
        <b/>
        <sz val="12"/>
        <color theme="1"/>
        <rFont val="Times New Roman"/>
        <family val="1"/>
      </rPr>
      <t>Fórmula para verificação do SAT (Seguro Contra Acidentes de Trabalho) ou RAT (Riscos Ambientais do Trabalho) ajustado:</t>
    </r>
    <r>
      <rPr>
        <sz val="12"/>
        <color theme="1"/>
        <rFont val="Times New Roman"/>
        <family val="1"/>
      </rPr>
      <t xml:space="preserve">
RAT 3% x FAP = RAT ajustado
</t>
    </r>
    <r>
      <rPr>
        <b/>
        <sz val="12"/>
        <color theme="1"/>
        <rFont val="Times New Roman"/>
        <family val="1"/>
      </rPr>
      <t>O RAT ajustado deve ser o percentual adotado pela empresa, para esta rubrica.</t>
    </r>
  </si>
  <si>
    <t>Art. 3° do Decreto-Lei nº 9.853, 13.9.1946, e art. 30 da Lei nº 8.036, de 11.5.1990.</t>
  </si>
  <si>
    <t>Art. 1° do Decreto-Lei nº 6.246, de 5.2.1944, e art. 4° do Decreto-Lei nº 8.621, de 10.1.1946.</t>
  </si>
  <si>
    <t>Art. 8º da Lei nº 8.029, de 12.4.1990.</t>
  </si>
  <si>
    <t>Art. 1º Decreto-Lei nº 1.146, de 31.12.1970.</t>
  </si>
  <si>
    <t>Art. 15 da Lei nº 8.036, de 11.5.1990, e Art. 7°, inciso III da Constituição Federal.</t>
  </si>
  <si>
    <r>
      <t xml:space="preserve">Art. 487, § 1º, CLT, c/c art. 7º, XXI, CF/88.
O TCU, por meio do Acórdão 1904/2007 - Plenário, com base em estudos do STF recomenda a utilização do percentual de 5,55% referente a empregados demitidos que não trabalham durante o aviso prévio. 
Assim, a fórmula para o percentual a inicidir sobre a base de cálculo é:
((1/12) x 0,0555) x 100 = </t>
    </r>
    <r>
      <rPr>
        <b/>
        <sz val="12"/>
        <color theme="1"/>
        <rFont val="Times New Roman"/>
        <family val="1"/>
      </rPr>
      <t>0,46%</t>
    </r>
    <r>
      <rPr>
        <sz val="12"/>
        <color theme="1"/>
        <rFont val="Times New Roman"/>
        <family val="1"/>
      </rPr>
      <t xml:space="preserve">
Onde: 
1= um mês de salário não trabalhado;
12= número de meses do ano;
100= salário integral;
0,05= pessoal é demitido pelo empregador, antes do término do contrato de trabalho.
</t>
    </r>
    <r>
      <rPr>
        <b/>
        <sz val="12"/>
        <color theme="1"/>
        <rFont val="Times New Roman"/>
        <family val="1"/>
      </rPr>
      <t xml:space="preserve">Cálculo para Aviso Prévio Indenizado:
</t>
    </r>
    <r>
      <rPr>
        <sz val="12"/>
        <color theme="1"/>
        <rFont val="Times New Roman"/>
        <family val="1"/>
      </rPr>
      <t>(Remuneração do Empregado) x (0,46%)</t>
    </r>
  </si>
  <si>
    <r>
      <t xml:space="preserve"> Percentual a incidir sobre a base de cálculo: 
</t>
    </r>
    <r>
      <rPr>
        <sz val="8"/>
        <color theme="1"/>
        <rFont val="Times New Roman"/>
        <family val="1"/>
      </rPr>
      <t xml:space="preserve">(8% FGTS) x (0,46% corresponde ao percentual do Aviso Prévio Indenizado) = </t>
    </r>
    <r>
      <rPr>
        <b/>
        <sz val="8"/>
        <color theme="1"/>
        <rFont val="Times New Roman"/>
        <family val="1"/>
      </rPr>
      <t xml:space="preserve">0,04%
Cálculo:
</t>
    </r>
    <r>
      <rPr>
        <sz val="8"/>
        <color theme="1"/>
        <rFont val="Times New Roman"/>
        <family val="1"/>
      </rPr>
      <t>(Remuneração do Empregado) x (0,04%)</t>
    </r>
  </si>
  <si>
    <r>
      <t xml:space="preserve">Art. 18, § 1º, Lei 8.036/90 e Lei Complementar 110/01.
(Percentual de 5% elencado no Anexo XII da Instrução Normativa SEGES/MP nº 5, de 25.5.2017, para multa sobre FGTS e contribuição social sobre o aviso prévio indenizado e sobre o aviso prévio trabalhado)
</t>
    </r>
    <r>
      <rPr>
        <b/>
        <sz val="12"/>
        <color theme="1"/>
        <rFont val="Times New Roman"/>
        <family val="1"/>
      </rPr>
      <t xml:space="preserve">Percentual a incidir sobre a base de cálculo: </t>
    </r>
    <r>
      <rPr>
        <sz val="12"/>
        <color theme="1"/>
        <rFont val="Times New Roman"/>
        <family val="1"/>
      </rPr>
      <t xml:space="preserve">
[0,08*(0,40+0,10)*0,9]*(1+0,0833+0,121) = </t>
    </r>
    <r>
      <rPr>
        <b/>
        <sz val="12"/>
        <color theme="1"/>
        <rFont val="Times New Roman"/>
        <family val="1"/>
      </rPr>
      <t>4,34%</t>
    </r>
    <r>
      <rPr>
        <sz val="12"/>
        <color theme="1"/>
        <rFont val="Times New Roman"/>
        <family val="1"/>
      </rPr>
      <t xml:space="preserve">
Onde:
(0,08) = Alíquota do FGTS (8%);
(0,40) = Valor da Multa do FGTS indenizado (40%);
(0,10) = Contribuição Social sobre o FGTS (10%);
(0,90) = Considerando que 10% dos empregados pedem contas, essa penalidade recai sobre os 90% remanescentes;
1= remuneração integral;
(0,0833) = % do 13º salário;
(0,121) = % de férias + adicional de férias.</t>
    </r>
  </si>
  <si>
    <r>
      <t>Arts. 487 e 488, CLT, c/c art. 7º, XXI, CF/88.
Conforme entendimento do TCU, Acórdão 1.186/2017 - Plenário, o percentual mais adequado para o item Aviso Prévio Trabalhado é de 1,94%, mas que deve ser pago apenas no primeiro ano do contrato, devendo ser excluído da planilha a partir do segundo ano, uma vez que só haverá uma demissão e uma indenização por empregado. O cálculo está demonstrado a seguir:
[(100% / 30) x 7]/ 12 =</t>
    </r>
    <r>
      <rPr>
        <b/>
        <sz val="12"/>
        <color theme="1"/>
        <rFont val="Times New Roman"/>
        <family val="1"/>
      </rPr>
      <t xml:space="preserve"> 1,94%</t>
    </r>
    <r>
      <rPr>
        <sz val="12"/>
        <color theme="1"/>
        <rFont val="Times New Roman"/>
        <family val="1"/>
      </rPr>
      <t xml:space="preserve">
Onde:
100% = salário integral;
30 = número de dias no mês;
7 = número de dias de aviso prévio a que o empregado tem direito de se ausentar;
12 = número de meses no ano.</t>
    </r>
  </si>
  <si>
    <r>
      <t xml:space="preserve">Art. 18, § 1º, Lei 8.036/90 e Lei Complementar 110/01
(Percentual de 5% elencado no Anexo XII da Instrução Normativa SEGES/MP nº 5, de 25.5.2017, para multa sobre FGTS e contribuição social sobre o aviso prévio indenizado e sobre o aviso prévio trabalhado)
</t>
    </r>
    <r>
      <rPr>
        <sz val="12"/>
        <rFont val="Times New Roman"/>
        <family val="1"/>
      </rPr>
      <t xml:space="preserve">Haja vista que o percentual previsto para retenção em conta-depósito vinculada - bloqueada para movimentação da multa sobre FGTS e contribuição social sobre o aviso prévio indenizado e sobre o aviso prévio trabalhado é de 5% e que o percentual adotado para multa do FGTS e contribuição social sobre o Aviso Prévio Indenizado foi de 4,34%, adotou-se a diferença, ou seja, </t>
    </r>
    <r>
      <rPr>
        <b/>
        <sz val="12"/>
        <rFont val="Times New Roman"/>
        <family val="1"/>
      </rPr>
      <t>0,66%</t>
    </r>
    <r>
      <rPr>
        <sz val="12"/>
        <rFont val="Times New Roman"/>
        <family val="1"/>
      </rPr>
      <t>, para o item multa do FGTS e contribuição social sobre o Aviso Prévio Trabalhado.</t>
    </r>
  </si>
  <si>
    <r>
      <t xml:space="preserve">Conforme Manual de orientação para preenchimento da planilha de custo e formação de preços do MP, de maio de 2011, deve-se utilizar 5,96 dias como média de ausências legais de cada trabalhador por ano.
</t>
    </r>
    <r>
      <rPr>
        <b/>
        <sz val="12"/>
        <color theme="1"/>
        <rFont val="Times New Roman"/>
        <family val="1"/>
      </rPr>
      <t xml:space="preserve">Percentual a incidir sobre a base de cálculo: </t>
    </r>
    <r>
      <rPr>
        <sz val="12"/>
        <color theme="1"/>
        <rFont val="Times New Roman"/>
        <family val="1"/>
      </rPr>
      <t xml:space="preserve">
(5,96 dias de média de ausência) / (30 dias) x (1/12) = </t>
    </r>
    <r>
      <rPr>
        <b/>
        <sz val="12"/>
        <color theme="1"/>
        <rFont val="Times New Roman"/>
        <family val="1"/>
      </rPr>
      <t>1,66%</t>
    </r>
    <r>
      <rPr>
        <sz val="12"/>
        <color theme="1"/>
        <rFont val="Times New Roman"/>
        <family val="1"/>
      </rPr>
      <t xml:space="preserve"> 
</t>
    </r>
    <r>
      <rPr>
        <b/>
        <sz val="12"/>
        <color theme="1"/>
        <rFont val="Times New Roman"/>
        <family val="1"/>
      </rPr>
      <t>Cálculo:</t>
    </r>
    <r>
      <rPr>
        <sz val="12"/>
        <color theme="1"/>
        <rFont val="Times New Roman"/>
        <family val="1"/>
      </rPr>
      <t xml:space="preserve">
(Remuneração do Empregado) x (1,66%)</t>
    </r>
  </si>
  <si>
    <r>
      <rPr>
        <b/>
        <sz val="12"/>
        <color theme="1"/>
        <rFont val="Times New Roman"/>
        <family val="1"/>
      </rPr>
      <t>Licença Paternidade:</t>
    </r>
    <r>
      <rPr>
        <sz val="12"/>
        <color theme="1"/>
        <rFont val="Times New Roman"/>
        <family val="1"/>
      </rPr>
      <t xml:space="preserve"> Criada pelo art. 7º, inciso XIX da CF, combinado com o art. 10, § 1º dos Atos
das Disposições Constitucionais Transitórias – ADCT - , concede ao empregado o direito de ausentar-se do
serviço por cinco dias quando do nascimento de filho.
Conforme Manual de orientação para preenchimento da planilha de custo e formação de preços do MP, de maio de 2011, deve-se observar, com base em dados do IBGE, que nascem filhos de 1,5% dos trabalhadores no período de um ano.
</t>
    </r>
    <r>
      <rPr>
        <b/>
        <sz val="12"/>
        <color theme="1"/>
        <rFont val="Times New Roman"/>
        <family val="1"/>
      </rPr>
      <t xml:space="preserve">Percentual a incidir sobre a base de cálculo: </t>
    </r>
    <r>
      <rPr>
        <sz val="12"/>
        <color theme="1"/>
        <rFont val="Times New Roman"/>
        <family val="1"/>
      </rPr>
      <t xml:space="preserve">
(5 dias de licença) / (30 dias) / (12 meses) x (1,5% índice IBGE) = </t>
    </r>
    <r>
      <rPr>
        <b/>
        <sz val="12"/>
        <color theme="1"/>
        <rFont val="Times New Roman"/>
        <family val="1"/>
      </rPr>
      <t>0,02%</t>
    </r>
    <r>
      <rPr>
        <sz val="12"/>
        <color theme="1"/>
        <rFont val="Times New Roman"/>
        <family val="1"/>
      </rPr>
      <t xml:space="preserve">
</t>
    </r>
    <r>
      <rPr>
        <b/>
        <sz val="12"/>
        <color theme="1"/>
        <rFont val="Times New Roman"/>
        <family val="1"/>
      </rPr>
      <t>Cálculo:</t>
    </r>
    <r>
      <rPr>
        <sz val="12"/>
        <color theme="1"/>
        <rFont val="Times New Roman"/>
        <family val="1"/>
      </rPr>
      <t xml:space="preserve">
(Remuneração do Empregado) x (0,02%)</t>
    </r>
  </si>
  <si>
    <r>
      <t xml:space="preserve">Conforme Manual de orientação para preenchimento da planilha de custo e formação de preços do MP, de maio de 2011:
</t>
    </r>
    <r>
      <rPr>
        <b/>
        <sz val="12"/>
        <color theme="1"/>
        <rFont val="Times New Roman"/>
        <family val="1"/>
      </rPr>
      <t>Acidente de Trabalho:</t>
    </r>
    <r>
      <rPr>
        <sz val="12"/>
        <color theme="1"/>
        <rFont val="Times New Roman"/>
        <family val="1"/>
      </rPr>
      <t xml:space="preserve"> O artigo 27 do Decreto nº 89.312, de 23/01/84, obriga o empregador a assumir o ônus financeiro pelo prazo de 15 dias, no caso de acidente de trabalho previsto no art. 131 da CLT. De acordo com os números apresentados pelo Ministério da Previdência de Assistência Social, baseados em informações prestadas pelos empregadores, por meio da GFIP, 0,78% (zero vírgula setenta e
oito por cento) dos empregados se acidentam no ano.
</t>
    </r>
    <r>
      <rPr>
        <b/>
        <sz val="12"/>
        <color theme="1"/>
        <rFont val="Times New Roman"/>
        <family val="1"/>
      </rPr>
      <t xml:space="preserve">Percentual a incidir sobre a base de cálculo: </t>
    </r>
    <r>
      <rPr>
        <sz val="12"/>
        <color theme="1"/>
        <rFont val="Times New Roman"/>
        <family val="1"/>
      </rPr>
      <t xml:space="preserve">
(15 dias) / (30 dias) / (12 meses) x (0,78% índice GFIP) = </t>
    </r>
    <r>
      <rPr>
        <b/>
        <sz val="12"/>
        <color theme="1"/>
        <rFont val="Times New Roman"/>
        <family val="1"/>
      </rPr>
      <t xml:space="preserve">0,03%
Cálculo:
</t>
    </r>
    <r>
      <rPr>
        <sz val="12"/>
        <color theme="1"/>
        <rFont val="Times New Roman"/>
        <family val="1"/>
      </rPr>
      <t>(Remuneração do Empregado) x (0,03%)</t>
    </r>
  </si>
  <si>
    <r>
      <rPr>
        <b/>
        <sz val="12"/>
        <color theme="1"/>
        <rFont val="Times New Roman"/>
        <family val="1"/>
      </rPr>
      <t>Percentual a incidir sobre a base de cálculo:</t>
    </r>
    <r>
      <rPr>
        <sz val="12"/>
        <color theme="1"/>
        <rFont val="Times New Roman"/>
        <family val="1"/>
      </rPr>
      <t xml:space="preserve">
[((4/12)/12) x 0,02 x 100] = 0,06% 
Onde:
4/12 = 4 meses de licença maternidade por ano;
12 = meses do ano;
0,02 = índice de ocorrência. Dado utilizado do IBGE;
100 = porcentagem.
</t>
    </r>
    <r>
      <rPr>
        <b/>
        <sz val="12"/>
        <color theme="1"/>
        <rFont val="Times New Roman"/>
        <family val="1"/>
      </rPr>
      <t>Cálculo:</t>
    </r>
    <r>
      <rPr>
        <sz val="12"/>
        <color theme="1"/>
        <rFont val="Times New Roman"/>
        <family val="1"/>
      </rPr>
      <t xml:space="preserve">
(Remuneração do Empregado) x (0,06%)</t>
    </r>
  </si>
  <si>
    <r>
      <t xml:space="preserve">Os custos indiretos incluem, entre outros: (i) Seguro Responsabilidade Civil; (ii) Reserva técnica (não previstas na composição de custos); (iii) Remuneração de pessoal administrativo; (iv) Transporte do pessoal administrativo; (v) Aluguel da sede; (vi) Manutenção e conservação da sede; (vii) Despesas com água, luz e comunicação; (viii) Imposto predial, taxa de funcionamento; (ix) Material de escritório; (x) Manutenção de equipamentos de escritório. 
Conforme Acórdão nº 1.753/2008- Plenário, julga-se adequado o percentual de </t>
    </r>
    <r>
      <rPr>
        <b/>
        <sz val="12"/>
        <color theme="1"/>
        <rFont val="Times New Roman"/>
        <family val="1"/>
      </rPr>
      <t>5%</t>
    </r>
    <r>
      <rPr>
        <sz val="12"/>
        <color theme="1"/>
        <rFont val="Times New Roman"/>
        <family val="1"/>
      </rPr>
      <t xml:space="preserve"> para o item.
</t>
    </r>
    <r>
      <rPr>
        <b/>
        <sz val="12"/>
        <color theme="1"/>
        <rFont val="Times New Roman"/>
        <family val="1"/>
      </rPr>
      <t>Cálculo:</t>
    </r>
    <r>
      <rPr>
        <sz val="12"/>
        <color theme="1"/>
        <rFont val="Times New Roman"/>
        <family val="1"/>
      </rPr>
      <t xml:space="preserve">
(Módulo 1 + Módulo 2 + Módulo 3 + Módulo 4 + Módulo 5) x (Percentual: 5%)</t>
    </r>
  </si>
  <si>
    <r>
      <t xml:space="preserve">COFINS – Contribuição para Financiamento da Seguridade Social. 
Lei Complementar n° 70, de 30.12.1991.
Para lucro presumido, Cofins 3%. Para lucro real, </t>
    </r>
    <r>
      <rPr>
        <b/>
        <sz val="12"/>
        <color theme="1"/>
        <rFont val="Times New Roman"/>
        <family val="1"/>
      </rPr>
      <t>Cofins 7,6%</t>
    </r>
    <r>
      <rPr>
        <sz val="12"/>
        <color theme="1"/>
        <rFont val="Times New Roman"/>
        <family val="1"/>
      </rPr>
      <t>. (Fonte: site da receita, Lei 10.833/03 - arts. 2º, 30 e 31 e Lei 10.637/02 - art. 2º)</t>
    </r>
  </si>
  <si>
    <r>
      <t>PIS – Programa de Integração Social. 
Lei Complementar n° 7, de 7.9.1970.
Para lucro presumido, PIS 0,65%. Para lucro real,</t>
    </r>
    <r>
      <rPr>
        <b/>
        <sz val="12"/>
        <color theme="1"/>
        <rFont val="Times New Roman"/>
        <family val="1"/>
      </rPr>
      <t xml:space="preserve"> PIS 1,65%</t>
    </r>
    <r>
      <rPr>
        <sz val="12"/>
        <color theme="1"/>
        <rFont val="Times New Roman"/>
        <family val="1"/>
      </rPr>
      <t>. (Fonte: site da receita, Lei 10.833/03 - arts. 2º, 30 e 31 e Lei 10.637/02 - art. 2º)</t>
    </r>
  </si>
  <si>
    <r>
      <t>ISS – Imposto Sobre Serviços de Qualquer Natureza.
Lei Complementar n° 116, de 31.7.2003. 
2 ou</t>
    </r>
    <r>
      <rPr>
        <b/>
        <sz val="12"/>
        <color theme="1"/>
        <rFont val="Times New Roman"/>
        <family val="1"/>
      </rPr>
      <t xml:space="preserve"> 5%</t>
    </r>
    <r>
      <rPr>
        <sz val="12"/>
        <color theme="1"/>
        <rFont val="Times New Roman"/>
        <family val="1"/>
      </rPr>
      <t xml:space="preserve"> – Manual Substituto Tributário GDF.</t>
    </r>
  </si>
  <si>
    <t>Sálário da Categoria</t>
  </si>
  <si>
    <t xml:space="preserve"> (Valor da Tarifa X 2 X Qtde de dias trabalhados - 6% do Salário base)</t>
  </si>
  <si>
    <t>(R$ 38,00*Qtde de dias trabalhados)</t>
  </si>
  <si>
    <t>,</t>
  </si>
  <si>
    <t>COPEIRA</t>
  </si>
  <si>
    <t>Descrição</t>
  </si>
  <si>
    <t>Quantidade</t>
  </si>
  <si>
    <t>Custo Unitário (R$)</t>
  </si>
  <si>
    <t>Custo Total (R$)</t>
  </si>
  <si>
    <t>Calça com elástico</t>
  </si>
  <si>
    <t>Camisa manga curta</t>
  </si>
  <si>
    <t>Touca em nylon</t>
  </si>
  <si>
    <t>Avental térmico</t>
  </si>
  <si>
    <t>Sapatos</t>
  </si>
  <si>
    <t>Meia</t>
  </si>
  <si>
    <t>VALOR POR PROFISSIONAL (R$):</t>
  </si>
  <si>
    <t xml:space="preserve">VALOR ANUAL POR PROFISSIONAL </t>
  </si>
  <si>
    <t>VALOR TOTAL POR PROFISSIONAL</t>
  </si>
  <si>
    <t>VALOR TOTAL MENSAL POR POSTO</t>
  </si>
  <si>
    <t>GARÇOM</t>
  </si>
  <si>
    <t>Blazer preto</t>
  </si>
  <si>
    <t>Camisa social</t>
  </si>
  <si>
    <t>Cinto social</t>
  </si>
  <si>
    <t>Gravata borboleta</t>
  </si>
  <si>
    <t>Sapato social</t>
  </si>
  <si>
    <t xml:space="preserve"> Meia</t>
  </si>
  <si>
    <t>VALOR ANUAL POR PROFISSIONAL</t>
  </si>
  <si>
    <t>VALOR MENSAL POR PROFISSIONAL</t>
  </si>
  <si>
    <t>AUXILIAR DE SERVIÇOS GERAIS</t>
  </si>
  <si>
    <t>Camisa de malha fria</t>
  </si>
  <si>
    <t>Bota de couro</t>
  </si>
  <si>
    <t>Protetor lombar</t>
  </si>
  <si>
    <t>Meia soquete</t>
  </si>
  <si>
    <t>VALOR ANUAL POR PROFISSIONAL (R$):</t>
  </si>
  <si>
    <t>ENCARREGADO</t>
  </si>
  <si>
    <t>VALOR MENSAL POR PROFISSIONAL (R$):</t>
  </si>
  <si>
    <t xml:space="preserve">UNIFORMES </t>
  </si>
  <si>
    <t>Material de Consumo (mensal)</t>
  </si>
  <si>
    <t>Item</t>
  </si>
  <si>
    <t>Descrição do Produto/Material</t>
  </si>
  <si>
    <t>Unidade de Medida</t>
  </si>
  <si>
    <t>Valor Médio Unitário</t>
  </si>
  <si>
    <t>Valor Total Mensal</t>
  </si>
  <si>
    <t>Valor Total Anual</t>
  </si>
  <si>
    <t xml:space="preserve">Café torrado moído </t>
  </si>
  <si>
    <t xml:space="preserve">Açúcar refinado </t>
  </si>
  <si>
    <t xml:space="preserve">Açúcar cristal </t>
  </si>
  <si>
    <t>kg</t>
  </si>
  <si>
    <t>Adoçante de 100 ml</t>
  </si>
  <si>
    <t>Frasco</t>
  </si>
  <si>
    <t>Adoçante  sem aspartame, 100ml</t>
  </si>
  <si>
    <t>Água mineral, sem gás, 20 litros</t>
  </si>
  <si>
    <t>Garrafão 20 litros</t>
  </si>
  <si>
    <t>Chá (sachês)</t>
  </si>
  <si>
    <t>Caixa</t>
  </si>
  <si>
    <t>Unidade</t>
  </si>
  <si>
    <t> 10</t>
  </si>
  <si>
    <t>Pacote</t>
  </si>
  <si>
    <t>TOTAL</t>
  </si>
  <si>
    <t>Material de Limpeza (mensal)</t>
  </si>
  <si>
    <t>Água Sanitária</t>
  </si>
  <si>
    <t>Álcool</t>
  </si>
  <si>
    <t>Detergente</t>
  </si>
  <si>
    <t>Flanela</t>
  </si>
  <si>
    <t>Limpador Multiuso</t>
  </si>
  <si>
    <t>Saco de Algodão Alvejado</t>
  </si>
  <si>
    <t>Sabão em Barra</t>
  </si>
  <si>
    <t>Sabão em Pó</t>
  </si>
  <si>
    <t>Saco para lixo (100 litros)</t>
  </si>
  <si>
    <t>Material de uso variável (semestral)</t>
  </si>
  <si>
    <t>Colher Polietileno</t>
  </si>
  <si>
    <t>Forro para bandeja</t>
  </si>
  <si>
    <t>Funil para verter café em garrafa térmica</t>
  </si>
  <si>
    <t>Funil para verter água garrafão</t>
  </si>
  <si>
    <t>Coador de café (flanela)</t>
  </si>
  <si>
    <t>Escova plástica</t>
  </si>
  <si>
    <t>Pano de prato</t>
  </si>
  <si>
    <t>Rodo de 40cm</t>
  </si>
  <si>
    <t>Pá de lixo</t>
  </si>
  <si>
    <t>Vassoura de piaçava</t>
  </si>
  <si>
    <t>VALOR TOTAL MENSAL</t>
  </si>
  <si>
    <t>VALOR TOTAL ANUAL</t>
  </si>
  <si>
    <t>VALOR MENSAL POR POSTO</t>
  </si>
  <si>
    <t xml:space="preserve"> PO</t>
  </si>
  <si>
    <t>MEMÓRIA DE CÁLCULO - UNIFORMES</t>
  </si>
  <si>
    <t>SINDSERVIÇOS/2023</t>
  </si>
  <si>
    <t>DF000037/2023</t>
  </si>
  <si>
    <t>Meias</t>
  </si>
  <si>
    <t>Calça Social</t>
  </si>
  <si>
    <t>Camisa Social</t>
  </si>
  <si>
    <t>Cinto</t>
  </si>
  <si>
    <t>Cálculo: item A - Submódulo 2.1 (2,78% + 8,33%) / 12meses / 11 substituições no ano = 0,08%</t>
  </si>
  <si>
    <t>CILT nos valores limites para contratação conforme Planilha do Ministério do Planejamento - IN 05/2017</t>
  </si>
  <si>
    <r>
      <t xml:space="preserve">Custos Indiretos </t>
    </r>
    <r>
      <rPr>
        <i/>
        <sz val="10"/>
        <rFont val="Arial Narrow"/>
        <family val="2"/>
      </rPr>
      <t>(Despesas Operacionais e Administrativas)</t>
    </r>
  </si>
  <si>
    <r>
      <t>Substituto na cobertura de Licença Paternidade</t>
    </r>
    <r>
      <rPr>
        <i/>
        <sz val="10"/>
        <rFont val="Arial Narrow"/>
        <family val="2"/>
      </rPr>
      <t xml:space="preserve"> </t>
    </r>
  </si>
  <si>
    <t>Copos descartáveis para água, 200ml pacote com 100 unidades</t>
  </si>
  <si>
    <t>Copos descartáveis 50ml, pacote com 100 unidades</t>
  </si>
  <si>
    <t>Pacote (100 unidades)</t>
  </si>
  <si>
    <t>Pacote 500g</t>
  </si>
  <si>
    <t>Guardanapo de papel, folha dupla, medindo aproximadamente 30x30cm, pacote com 50 unidades.</t>
  </si>
  <si>
    <t xml:space="preserve">Esponja de lã de aço, formato retangular, aplicação limpeza geral, textura macia e isenta de sinais de oxidação. Pacote contendo 08 unidades de 60gr cada. </t>
  </si>
  <si>
    <t>Esponja para limpeza, dupla face (duas cores: de um lado espuma de poliuretano e do outro lado manta sintética).</t>
  </si>
  <si>
    <t>Saco para lixo (200 litros)</t>
  </si>
  <si>
    <t>Balde plástico 12 litros</t>
  </si>
  <si>
    <t>Escova para limpeza de garrafa térmica, com corpo e cerdas plásticas, medindo aproximadamente 37cm.</t>
  </si>
  <si>
    <t>PROPOSTA DE PREÇOS+A1:I53B102A1:I37A1A1:I63</t>
  </si>
  <si>
    <r>
      <rPr>
        <b/>
        <sz val="12"/>
        <color theme="1"/>
        <rFont val="Times New Roman"/>
        <family val="1"/>
      </rPr>
      <t xml:space="preserve">Percentual a incidir sobre a base de cálculo: </t>
    </r>
    <r>
      <rPr>
        <sz val="12"/>
        <color theme="1"/>
        <rFont val="Times New Roman"/>
        <family val="1"/>
      </rPr>
      <t xml:space="preserve">
(</t>
    </r>
    <r>
      <rPr>
        <sz val="12"/>
        <color rgb="FFFF0000"/>
        <rFont val="Times New Roman"/>
        <family val="1"/>
      </rPr>
      <t>39,80% do Submódulo 2.2</t>
    </r>
    <r>
      <rPr>
        <sz val="12"/>
        <color theme="1"/>
        <rFont val="Times New Roman"/>
        <family val="1"/>
      </rPr>
      <t>) x (1,94% Aviso Prévio Trabalhado)=</t>
    </r>
    <r>
      <rPr>
        <b/>
        <sz val="12"/>
        <color theme="1"/>
        <rFont val="Times New Roman"/>
        <family val="1"/>
      </rPr>
      <t xml:space="preserve"> </t>
    </r>
    <r>
      <rPr>
        <b/>
        <sz val="12"/>
        <color rgb="FFFF0000"/>
        <rFont val="Times New Roman"/>
        <family val="1"/>
      </rPr>
      <t>0,77%</t>
    </r>
    <r>
      <rPr>
        <sz val="12"/>
        <color theme="1"/>
        <rFont val="Times New Roman"/>
        <family val="1"/>
      </rPr>
      <t xml:space="preserve">
Conforme entendimento do TCU, Acórdão 1.186/2017 - Plenário, o percentual referente a Aviso Prévio Trabalhado e suas incidências (Incidência do 4.1 sobre o Aviso Prévio Trabalhado e Multa do FGTS e da Contribuição Social do Aviso Prévio Trabalhado) serão devidos apenas no primeiro ano de vigência do contrato, e no caso de eventual prorrogação, serão retirados, com vigência a partir do primeiro aniversário da avença, em atendimento ao exposto no Acórdão 3006/2010 -Plenário - TCU.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</si>
</sst>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43" formatCode="_-* #,##0.00_-;\-* #,##0.00_-;_-* &quot;-&quot;??_-;_-@_-"/>
  </numFmts>
  <fonts count="23" x14ac:knownFonts="1">
    <font>
      <sz val="11"/>
      <color theme="1"/>
      <name val="Calibri"/>
      <family val="2"/>
      <scheme val="minor"/>
    </font>
    <font>
      <sz val="11"/>
      <color theme="1"/>
      <name val="Calibri"/>
      <family val="2"/>
      <scheme val="minor"/>
    </font>
    <font>
      <b/>
      <sz val="11"/>
      <color theme="1"/>
      <name val="Arial Narrow"/>
      <family val="2"/>
    </font>
    <font>
      <b/>
      <u/>
      <sz val="11"/>
      <color theme="1"/>
      <name val="Arial Narrow"/>
      <family val="2"/>
    </font>
    <font>
      <b/>
      <sz val="11"/>
      <name val="Arial Narrow"/>
      <family val="2"/>
    </font>
    <font>
      <sz val="11"/>
      <name val="Arial Narrow"/>
      <family val="2"/>
    </font>
    <font>
      <i/>
      <sz val="10"/>
      <color indexed="8"/>
      <name val="Arial Narrow"/>
      <family val="2"/>
    </font>
    <font>
      <sz val="11"/>
      <color theme="1"/>
      <name val="Arial Narrow"/>
      <family val="2"/>
    </font>
    <font>
      <i/>
      <sz val="10"/>
      <name val="Arial Narrow"/>
      <family val="2"/>
    </font>
    <font>
      <sz val="11"/>
      <color indexed="8"/>
      <name val="Arial Narrow"/>
      <family val="2"/>
    </font>
    <font>
      <sz val="10"/>
      <name val="Arial Narrow"/>
      <family val="2"/>
    </font>
    <font>
      <sz val="12"/>
      <color rgb="FF000000"/>
      <name val="Times New Roman"/>
      <family val="1"/>
    </font>
    <font>
      <b/>
      <sz val="12"/>
      <color rgb="FF000000"/>
      <name val="Times New Roman"/>
      <family val="1"/>
    </font>
    <font>
      <sz val="8"/>
      <color theme="1"/>
      <name val="Times New Roman"/>
      <family val="1"/>
    </font>
    <font>
      <b/>
      <sz val="8"/>
      <color theme="1"/>
      <name val="Times New Roman"/>
      <family val="1"/>
    </font>
    <font>
      <sz val="12"/>
      <color theme="1"/>
      <name val="Times New Roman"/>
      <family val="1"/>
    </font>
    <font>
      <b/>
      <sz val="12"/>
      <color theme="1"/>
      <name val="Times New Roman"/>
      <family val="1"/>
    </font>
    <font>
      <sz val="12"/>
      <name val="Times New Roman"/>
      <family val="1"/>
    </font>
    <font>
      <sz val="12"/>
      <color rgb="FFFF0000"/>
      <name val="Times New Roman"/>
      <family val="1"/>
    </font>
    <font>
      <b/>
      <sz val="12"/>
      <color rgb="FFFF0000"/>
      <name val="Times New Roman"/>
      <family val="1"/>
    </font>
    <font>
      <b/>
      <sz val="12"/>
      <name val="Times New Roman"/>
      <family val="1"/>
    </font>
    <font>
      <b/>
      <sz val="11"/>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indexed="31"/>
      </patternFill>
    </fill>
    <fill>
      <patternFill patternType="solid">
        <fgColor theme="0"/>
        <bgColor indexed="64"/>
      </patternFill>
    </fill>
    <fill>
      <patternFill patternType="solid">
        <fgColor theme="9" tint="0.39997558519241921"/>
        <bgColor indexed="64"/>
      </patternFill>
    </fill>
    <fill>
      <patternFill patternType="solid">
        <fgColor theme="0"/>
        <bgColor indexed="31"/>
      </patternFill>
    </fill>
    <fill>
      <patternFill patternType="solid">
        <fgColor rgb="FFBBBBBB"/>
        <bgColor indexed="64"/>
      </patternFill>
    </fill>
    <fill>
      <patternFill patternType="solid">
        <fgColor rgb="FFDDDDDD"/>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EEEEEE"/>
        <bgColor indexed="64"/>
      </patternFill>
    </fill>
    <fill>
      <patternFill patternType="solid">
        <fgColor rgb="FFFF330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09">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9" fontId="5"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10" fontId="5" fillId="0" borderId="1" xfId="3" applyNumberFormat="1" applyFont="1" applyBorder="1" applyAlignment="1">
      <alignment horizontal="center" vertical="center"/>
    </xf>
    <xf numFmtId="10" fontId="5" fillId="0" borderId="1" xfId="0" applyNumberFormat="1" applyFont="1" applyFill="1" applyBorder="1" applyAlignment="1">
      <alignment horizontal="center" vertical="center" wrapText="1"/>
    </xf>
    <xf numFmtId="10" fontId="5" fillId="5" borderId="1" xfId="0" applyNumberFormat="1" applyFont="1" applyFill="1" applyBorder="1" applyAlignment="1">
      <alignment horizontal="center" vertical="center"/>
    </xf>
    <xf numFmtId="10"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10" fontId="5" fillId="3" borderId="1" xfId="0" applyNumberFormat="1" applyFont="1" applyFill="1" applyBorder="1" applyAlignment="1">
      <alignment horizontal="center" vertical="center" wrapText="1"/>
    </xf>
    <xf numFmtId="10" fontId="2" fillId="3" borderId="1" xfId="0" applyNumberFormat="1" applyFont="1" applyFill="1" applyBorder="1" applyAlignment="1">
      <alignment horizontal="center" vertical="center" wrapText="1"/>
    </xf>
    <xf numFmtId="10" fontId="4" fillId="3" borderId="1" xfId="0" applyNumberFormat="1" applyFont="1" applyFill="1" applyBorder="1" applyAlignment="1">
      <alignment horizontal="center" vertical="center"/>
    </xf>
    <xf numFmtId="43" fontId="5" fillId="5" borderId="1" xfId="1" applyFont="1" applyFill="1" applyBorder="1" applyAlignment="1">
      <alignment horizontal="center" vertical="center"/>
    </xf>
    <xf numFmtId="0" fontId="4" fillId="0" borderId="5" xfId="0" applyFont="1" applyBorder="1" applyAlignment="1">
      <alignment vertical="center"/>
    </xf>
    <xf numFmtId="0" fontId="2" fillId="5" borderId="1" xfId="0" applyFont="1" applyFill="1" applyBorder="1" applyAlignment="1">
      <alignment horizontal="center" vertical="center" wrapText="1"/>
    </xf>
    <xf numFmtId="10" fontId="4" fillId="6" borderId="1" xfId="3"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7" borderId="1" xfId="0" applyFont="1" applyFill="1" applyBorder="1" applyAlignment="1">
      <alignment horizontal="center" vertical="center"/>
    </xf>
    <xf numFmtId="10"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10" fontId="2" fillId="3" borderId="1" xfId="4" applyNumberFormat="1" applyFont="1" applyFill="1" applyBorder="1" applyAlignment="1">
      <alignment horizontal="center" vertical="center"/>
    </xf>
    <xf numFmtId="0" fontId="7" fillId="0" borderId="3" xfId="0" applyFont="1" applyBorder="1" applyAlignment="1">
      <alignment horizontal="center" vertical="center" wrapText="1"/>
    </xf>
    <xf numFmtId="43" fontId="0" fillId="0" borderId="0" xfId="0" applyNumberFormat="1"/>
    <xf numFmtId="44" fontId="7" fillId="0" borderId="1" xfId="2" applyFont="1" applyBorder="1" applyAlignment="1">
      <alignment horizontal="center" vertical="center" wrapText="1"/>
    </xf>
    <xf numFmtId="44" fontId="2" fillId="3" borderId="1" xfId="2" applyFont="1" applyFill="1" applyBorder="1" applyAlignment="1">
      <alignment horizontal="center" vertical="center" wrapText="1"/>
    </xf>
    <xf numFmtId="44" fontId="5" fillId="0" borderId="1" xfId="2" applyFont="1" applyBorder="1" applyAlignment="1">
      <alignment vertical="center"/>
    </xf>
    <xf numFmtId="44" fontId="5" fillId="0" borderId="1" xfId="2" applyFont="1" applyFill="1" applyBorder="1" applyAlignment="1">
      <alignment vertical="center"/>
    </xf>
    <xf numFmtId="44" fontId="4" fillId="0" borderId="1" xfId="2" applyFont="1" applyBorder="1" applyAlignment="1">
      <alignment vertical="center"/>
    </xf>
    <xf numFmtId="44" fontId="4" fillId="0" borderId="1" xfId="2" applyFont="1" applyFill="1" applyBorder="1" applyAlignment="1">
      <alignment vertical="center"/>
    </xf>
    <xf numFmtId="44" fontId="4" fillId="3" borderId="1" xfId="2" applyFont="1" applyFill="1" applyBorder="1" applyAlignment="1">
      <alignment vertical="center"/>
    </xf>
    <xf numFmtId="44" fontId="5" fillId="0" borderId="1" xfId="2" applyFont="1" applyBorder="1" applyAlignment="1">
      <alignment horizontal="right" vertical="center"/>
    </xf>
    <xf numFmtId="44" fontId="5" fillId="0" borderId="1" xfId="2" applyFont="1" applyBorder="1" applyAlignment="1">
      <alignment horizontal="center" vertical="center"/>
    </xf>
    <xf numFmtId="44" fontId="0" fillId="0" borderId="0" xfId="0" applyNumberFormat="1"/>
    <xf numFmtId="44" fontId="5" fillId="5" borderId="1" xfId="2" applyFont="1" applyFill="1" applyBorder="1" applyAlignment="1">
      <alignment horizontal="center" vertical="center"/>
    </xf>
    <xf numFmtId="44" fontId="0" fillId="0" borderId="0" xfId="2" applyFont="1"/>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10" fontId="0" fillId="0" borderId="0" xfId="0" applyNumberFormat="1"/>
    <xf numFmtId="0" fontId="0" fillId="0" borderId="1" xfId="0" applyBorder="1"/>
    <xf numFmtId="0" fontId="12" fillId="9" borderId="14" xfId="0" applyFont="1" applyFill="1" applyBorder="1" applyAlignment="1">
      <alignment horizontal="center" vertical="center" wrapText="1"/>
    </xf>
    <xf numFmtId="0" fontId="11" fillId="0" borderId="14" xfId="0" applyFont="1" applyBorder="1" applyAlignment="1">
      <alignment horizontal="center" vertical="center" wrapText="1"/>
    </xf>
    <xf numFmtId="44" fontId="11" fillId="0" borderId="14" xfId="2" applyFont="1" applyBorder="1" applyAlignment="1">
      <alignment horizontal="left" vertical="center" wrapText="1"/>
    </xf>
    <xf numFmtId="44" fontId="11" fillId="0" borderId="14" xfId="2" applyFont="1" applyBorder="1" applyAlignment="1">
      <alignment horizontal="center" vertical="center" wrapText="1"/>
    </xf>
    <xf numFmtId="0" fontId="4" fillId="0" borderId="1" xfId="0" applyFont="1" applyBorder="1" applyAlignment="1">
      <alignment vertical="center"/>
    </xf>
    <xf numFmtId="0" fontId="12" fillId="12" borderId="1" xfId="0" applyFont="1" applyFill="1" applyBorder="1" applyAlignment="1">
      <alignment vertical="center" wrapText="1"/>
    </xf>
    <xf numFmtId="0" fontId="12" fillId="13" borderId="2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2" xfId="0" applyFont="1" applyBorder="1" applyAlignment="1">
      <alignment horizontal="center" vertical="center" wrapText="1"/>
    </xf>
    <xf numFmtId="44" fontId="11" fillId="0" borderId="22" xfId="2" applyFont="1" applyBorder="1" applyAlignment="1">
      <alignment horizontal="center" vertical="center" wrapText="1"/>
    </xf>
    <xf numFmtId="0" fontId="11" fillId="0" borderId="0" xfId="0" applyFont="1" applyBorder="1" applyAlignment="1">
      <alignment horizontal="center" vertical="center" wrapText="1"/>
    </xf>
    <xf numFmtId="44" fontId="12" fillId="0" borderId="14" xfId="2" applyFont="1" applyBorder="1" applyAlignment="1">
      <alignment horizontal="center" vertical="center" wrapText="1"/>
    </xf>
    <xf numFmtId="44" fontId="12" fillId="10" borderId="22" xfId="2" applyFont="1" applyFill="1" applyBorder="1" applyAlignment="1">
      <alignment horizontal="left" vertical="center" wrapText="1"/>
    </xf>
    <xf numFmtId="0" fontId="12" fillId="13" borderId="14" xfId="0" applyFont="1" applyFill="1" applyBorder="1" applyAlignment="1">
      <alignment horizontal="center" vertical="center" wrapText="1"/>
    </xf>
    <xf numFmtId="0" fontId="12" fillId="13" borderId="22" xfId="0" applyFont="1" applyFill="1" applyBorder="1" applyAlignment="1">
      <alignment horizontal="center" vertical="center" wrapText="1"/>
    </xf>
    <xf numFmtId="0" fontId="0" fillId="0" borderId="0" xfId="0" applyAlignment="1">
      <alignment horizontal="center" vertical="center"/>
    </xf>
    <xf numFmtId="0" fontId="11" fillId="0" borderId="15" xfId="0" applyFont="1" applyBorder="1" applyAlignment="1">
      <alignment horizontal="center" vertical="center" wrapText="1"/>
    </xf>
    <xf numFmtId="44" fontId="11" fillId="0" borderId="17" xfId="2" applyFont="1" applyBorder="1" applyAlignment="1">
      <alignment horizontal="center" vertical="center" wrapText="1"/>
    </xf>
    <xf numFmtId="0" fontId="11" fillId="0" borderId="16" xfId="0" applyFont="1" applyBorder="1" applyAlignment="1">
      <alignment horizontal="center" vertical="center" wrapText="1"/>
    </xf>
    <xf numFmtId="44" fontId="12" fillId="0" borderId="14" xfId="2" applyFont="1" applyBorder="1" applyAlignment="1">
      <alignment horizontal="left" vertical="center" wrapText="1"/>
    </xf>
    <xf numFmtId="44" fontId="11" fillId="0" borderId="14" xfId="5" applyFont="1" applyBorder="1" applyAlignment="1">
      <alignment horizontal="center" vertical="center" wrapText="1"/>
    </xf>
    <xf numFmtId="44" fontId="12" fillId="10" borderId="14" xfId="2" applyFont="1" applyFill="1" applyBorder="1" applyAlignment="1">
      <alignment horizontal="center" vertical="center" wrapText="1"/>
    </xf>
    <xf numFmtId="44" fontId="12" fillId="14" borderId="15" xfId="2" applyFont="1" applyFill="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44" fontId="0" fillId="0" borderId="1" xfId="2" applyFont="1" applyBorder="1"/>
    <xf numFmtId="44" fontId="0" fillId="0" borderId="1" xfId="0" applyNumberFormat="1" applyBorder="1"/>
    <xf numFmtId="44" fontId="21" fillId="15" borderId="1" xfId="0" applyNumberFormat="1" applyFont="1" applyFill="1" applyBorder="1"/>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1" xfId="0" applyFont="1" applyBorder="1" applyAlignment="1">
      <alignment horizontal="center"/>
    </xf>
    <xf numFmtId="0" fontId="15" fillId="0" borderId="1" xfId="0" applyFont="1" applyBorder="1"/>
    <xf numFmtId="0" fontId="15" fillId="0" borderId="1" xfId="0" applyFont="1" applyFill="1" applyBorder="1"/>
    <xf numFmtId="0" fontId="15" fillId="0" borderId="1" xfId="0" applyFont="1" applyFill="1" applyBorder="1" applyAlignment="1">
      <alignment horizontal="center"/>
    </xf>
    <xf numFmtId="44" fontId="21" fillId="15" borderId="1" xfId="0" applyNumberFormat="1" applyFont="1" applyFill="1" applyBorder="1" applyAlignment="1"/>
    <xf numFmtId="0" fontId="5" fillId="0" borderId="1" xfId="0" applyFont="1" applyBorder="1" applyAlignment="1">
      <alignment horizontal="center" vertical="center"/>
    </xf>
    <xf numFmtId="0" fontId="11" fillId="13" borderId="14" xfId="0" applyFont="1" applyFill="1" applyBorder="1" applyAlignment="1">
      <alignment horizontal="center" vertical="center" wrapText="1"/>
    </xf>
    <xf numFmtId="44" fontId="11" fillId="13" borderId="14" xfId="2" applyFont="1" applyFill="1" applyBorder="1" applyAlignment="1">
      <alignment horizontal="center" vertical="center" wrapText="1"/>
    </xf>
    <xf numFmtId="44" fontId="12" fillId="13" borderId="21" xfId="0" applyNumberFormat="1" applyFont="1" applyFill="1" applyBorder="1" applyAlignment="1">
      <alignment horizontal="center" vertical="center" wrapText="1"/>
    </xf>
    <xf numFmtId="44" fontId="20" fillId="10" borderId="14" xfId="2"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0" fillId="0" borderId="0" xfId="0" applyAlignment="1">
      <alignment horizontal="center"/>
    </xf>
    <xf numFmtId="44" fontId="0" fillId="0" borderId="1" xfId="2" applyFont="1" applyBorder="1" applyAlignment="1">
      <alignment horizontal="center" vertical="center"/>
    </xf>
    <xf numFmtId="4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15" fillId="0" borderId="1" xfId="0" applyFont="1" applyBorder="1" applyAlignment="1">
      <alignment horizontal="center" vertical="center"/>
    </xf>
    <xf numFmtId="44" fontId="0" fillId="0" borderId="1" xfId="0" applyNumberFormat="1" applyBorder="1" applyAlignment="1">
      <alignment vertical="center"/>
    </xf>
    <xf numFmtId="0" fontId="0" fillId="0" borderId="0" xfId="0" applyAlignment="1">
      <alignment vertical="center"/>
    </xf>
    <xf numFmtId="44" fontId="0" fillId="0" borderId="1" xfId="2" applyFont="1" applyBorder="1" applyAlignment="1">
      <alignment vertical="center"/>
    </xf>
    <xf numFmtId="0" fontId="15"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horizontal="center" vertical="center"/>
    </xf>
    <xf numFmtId="0" fontId="4" fillId="4" borderId="1" xfId="0" applyFont="1" applyFill="1" applyBorder="1" applyAlignment="1">
      <alignment horizontal="center" vertical="center"/>
    </xf>
    <xf numFmtId="0" fontId="5" fillId="0" borderId="1" xfId="0" applyFont="1" applyBorder="1" applyAlignment="1">
      <alignment horizontal="left" vertical="center"/>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vertical="center" wrapText="1"/>
    </xf>
    <xf numFmtId="0" fontId="4" fillId="3" borderId="1" xfId="0" applyFont="1" applyFill="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righ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4" fillId="0" borderId="0" xfId="0" applyFont="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4" xfId="0" applyFont="1" applyBorder="1" applyAlignment="1">
      <alignment horizontal="center" vertical="center" wrapTex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5" fillId="0" borderId="4" xfId="0" applyFont="1" applyBorder="1" applyAlignment="1">
      <alignment horizontal="center" vertical="center"/>
    </xf>
    <xf numFmtId="0" fontId="12" fillId="8" borderId="15"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17" xfId="0" applyFont="1" applyFill="1" applyBorder="1" applyAlignment="1">
      <alignment horizontal="center" vertical="center" wrapText="1"/>
    </xf>
    <xf numFmtId="44" fontId="12" fillId="10" borderId="15" xfId="2" applyFont="1" applyFill="1" applyBorder="1" applyAlignment="1">
      <alignment horizontal="left" vertical="center" wrapText="1"/>
    </xf>
    <xf numFmtId="44" fontId="12" fillId="10" borderId="17" xfId="2"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1" xfId="0" quotePrefix="1" applyFont="1" applyBorder="1" applyAlignment="1">
      <alignment horizontal="left" vertical="center" wrapText="1"/>
    </xf>
    <xf numFmtId="0" fontId="15" fillId="0" borderId="1"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2" fillId="11" borderId="15" xfId="0" applyFont="1" applyFill="1" applyBorder="1" applyAlignment="1">
      <alignment horizontal="center" vertical="center" wrapText="1"/>
    </xf>
    <xf numFmtId="0" fontId="12" fillId="11" borderId="16"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11" borderId="17" xfId="0" applyFont="1" applyFill="1" applyBorder="1" applyAlignment="1">
      <alignment horizontal="center" vertical="center" wrapText="1"/>
    </xf>
    <xf numFmtId="0" fontId="12" fillId="14" borderId="15"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17" xfId="0" applyFont="1" applyFill="1" applyBorder="1" applyAlignment="1">
      <alignment horizontal="center" vertical="center" wrapText="1"/>
    </xf>
    <xf numFmtId="0" fontId="21" fillId="10" borderId="1" xfId="0" applyFont="1" applyFill="1" applyBorder="1" applyAlignment="1">
      <alignment horizontal="center"/>
    </xf>
    <xf numFmtId="44" fontId="21" fillId="10" borderId="3" xfId="0" applyNumberFormat="1" applyFont="1" applyFill="1" applyBorder="1" applyAlignment="1">
      <alignment horizontal="center"/>
    </xf>
    <xf numFmtId="44" fontId="21" fillId="10" borderId="5" xfId="0" applyNumberFormat="1" applyFont="1" applyFill="1" applyBorder="1" applyAlignment="1">
      <alignment horizontal="center"/>
    </xf>
    <xf numFmtId="0" fontId="16" fillId="15" borderId="1" xfId="0" applyFont="1" applyFill="1" applyBorder="1" applyAlignment="1">
      <alignment horizontal="center"/>
    </xf>
    <xf numFmtId="0" fontId="22" fillId="11" borderId="1" xfId="0" applyFont="1" applyFill="1" applyBorder="1" applyAlignment="1">
      <alignment horizontal="center"/>
    </xf>
    <xf numFmtId="0" fontId="12" fillId="15" borderId="1" xfId="0" applyFont="1" applyFill="1" applyBorder="1" applyAlignment="1">
      <alignment horizontal="center" vertical="center" wrapText="1"/>
    </xf>
  </cellXfs>
  <cellStyles count="6">
    <cellStyle name="Moeda" xfId="2" builtinId="4"/>
    <cellStyle name="Moeda 2" xfId="5"/>
    <cellStyle name="Normal" xfId="0" builtinId="0"/>
    <cellStyle name="Porcentagem" xfId="3" builtinId="5"/>
    <cellStyle name="Porcentagem 6" xfId="4"/>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D/CGRL/COLOP/DISEG/DISEG/DOCUMENTOS%202021/DUARTE/PESQUISA%20DE%20PRE&#199;OS/PLANILHA%20DE%20CUSTOS%20MODE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Tec Secretariado"/>
      <sheetName val="Secretario Executivo"/>
      <sheetName val="Secretario Executivo Bilingue"/>
      <sheetName val="Encarregado"/>
      <sheetName val="Memória de Calculo"/>
    </sheetNames>
    <sheetDataSet>
      <sheetData sheetId="0" refreshError="1"/>
      <sheetData sheetId="1" refreshError="1">
        <row r="64">
          <cell r="H64">
            <v>1.6199999999999999E-2</v>
          </cell>
        </row>
        <row r="79">
          <cell r="H79">
            <v>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tabSelected="1" topLeftCell="A88" workbookViewId="0">
      <selection activeCell="K123" sqref="K123"/>
    </sheetView>
  </sheetViews>
  <sheetFormatPr defaultRowHeight="15" x14ac:dyDescent="0.25"/>
  <cols>
    <col min="8" max="8" width="19.42578125" customWidth="1"/>
    <col min="9" max="9" width="31" customWidth="1"/>
    <col min="10" max="10" width="10.5703125" bestFit="1" customWidth="1"/>
    <col min="11" max="11" width="12.140625" bestFit="1" customWidth="1"/>
    <col min="12" max="12" width="11.42578125" customWidth="1"/>
  </cols>
  <sheetData>
    <row r="1" spans="1:9" ht="16.5" customHeight="1" x14ac:dyDescent="0.25">
      <c r="A1" s="111" t="s">
        <v>275</v>
      </c>
      <c r="B1" s="111"/>
      <c r="C1" s="111"/>
      <c r="D1" s="111"/>
      <c r="E1" s="111"/>
      <c r="F1" s="111"/>
      <c r="G1" s="111"/>
      <c r="H1" s="111"/>
      <c r="I1" s="112"/>
    </row>
    <row r="2" spans="1:9" ht="16.5" customHeight="1" x14ac:dyDescent="0.25">
      <c r="A2" s="113" t="s">
        <v>1</v>
      </c>
      <c r="B2" s="113"/>
      <c r="C2" s="113"/>
      <c r="D2" s="113"/>
      <c r="E2" s="113"/>
      <c r="F2" s="113"/>
      <c r="G2" s="113"/>
      <c r="H2" s="113"/>
      <c r="I2" s="113"/>
    </row>
    <row r="3" spans="1:9" ht="16.5" customHeight="1" x14ac:dyDescent="0.25">
      <c r="A3" s="114"/>
      <c r="B3" s="114"/>
      <c r="C3" s="114"/>
      <c r="D3" s="114"/>
      <c r="E3" s="114"/>
      <c r="F3" s="114"/>
      <c r="G3" s="114"/>
      <c r="H3" s="114"/>
      <c r="I3" s="114"/>
    </row>
    <row r="4" spans="1:9" ht="16.5" x14ac:dyDescent="0.25">
      <c r="A4" s="100" t="s">
        <v>2</v>
      </c>
      <c r="B4" s="100"/>
      <c r="C4" s="100"/>
      <c r="D4" s="100"/>
      <c r="E4" s="100"/>
      <c r="F4" s="100"/>
      <c r="G4" s="100"/>
      <c r="H4" s="100"/>
      <c r="I4" s="100"/>
    </row>
    <row r="5" spans="1:9" ht="16.5" x14ac:dyDescent="0.25">
      <c r="A5" s="1" t="s">
        <v>3</v>
      </c>
      <c r="B5" s="99" t="s">
        <v>4</v>
      </c>
      <c r="C5" s="99"/>
      <c r="D5" s="99"/>
      <c r="E5" s="99"/>
      <c r="F5" s="99"/>
      <c r="G5" s="99"/>
      <c r="H5" s="99"/>
      <c r="I5" s="2"/>
    </row>
    <row r="6" spans="1:9" ht="16.5" x14ac:dyDescent="0.25">
      <c r="A6" s="1" t="s">
        <v>5</v>
      </c>
      <c r="B6" s="99" t="s">
        <v>6</v>
      </c>
      <c r="C6" s="99"/>
      <c r="D6" s="99"/>
      <c r="E6" s="99"/>
      <c r="F6" s="99"/>
      <c r="G6" s="99"/>
      <c r="H6" s="99"/>
      <c r="I6" s="1" t="s">
        <v>122</v>
      </c>
    </row>
    <row r="7" spans="1:9" ht="16.5" x14ac:dyDescent="0.25">
      <c r="A7" s="1" t="s">
        <v>7</v>
      </c>
      <c r="B7" s="99" t="s">
        <v>8</v>
      </c>
      <c r="C7" s="99"/>
      <c r="D7" s="99"/>
      <c r="E7" s="99"/>
      <c r="F7" s="99"/>
      <c r="G7" s="99"/>
      <c r="H7" s="99"/>
      <c r="I7" s="1">
        <v>12</v>
      </c>
    </row>
    <row r="8" spans="1:9" ht="16.5" x14ac:dyDescent="0.25">
      <c r="A8" s="1" t="s">
        <v>9</v>
      </c>
      <c r="B8" s="99" t="s">
        <v>10</v>
      </c>
      <c r="C8" s="99"/>
      <c r="D8" s="99"/>
      <c r="E8" s="99"/>
      <c r="F8" s="99"/>
      <c r="G8" s="99"/>
      <c r="H8" s="99"/>
      <c r="I8" s="1" t="s">
        <v>123</v>
      </c>
    </row>
    <row r="9" spans="1:9" ht="16.5" x14ac:dyDescent="0.25">
      <c r="A9" s="1" t="s">
        <v>11</v>
      </c>
      <c r="B9" s="99" t="s">
        <v>12</v>
      </c>
      <c r="C9" s="99"/>
      <c r="D9" s="99"/>
      <c r="E9" s="99"/>
      <c r="F9" s="99"/>
      <c r="G9" s="99"/>
      <c r="H9" s="99"/>
      <c r="I9" s="1">
        <v>35</v>
      </c>
    </row>
    <row r="10" spans="1:9" ht="16.5" x14ac:dyDescent="0.25">
      <c r="A10" s="1" t="s">
        <v>13</v>
      </c>
      <c r="B10" s="99" t="s">
        <v>14</v>
      </c>
      <c r="C10" s="99"/>
      <c r="D10" s="99"/>
      <c r="E10" s="99"/>
      <c r="F10" s="99"/>
      <c r="G10" s="99"/>
      <c r="H10" s="99"/>
      <c r="I10" s="1">
        <v>1</v>
      </c>
    </row>
    <row r="11" spans="1:9" ht="16.5" x14ac:dyDescent="0.25">
      <c r="A11" s="1" t="s">
        <v>15</v>
      </c>
      <c r="B11" s="99" t="s">
        <v>16</v>
      </c>
      <c r="C11" s="99"/>
      <c r="D11" s="99"/>
      <c r="E11" s="99"/>
      <c r="F11" s="99"/>
      <c r="G11" s="99"/>
      <c r="H11" s="99"/>
      <c r="I11" s="1" t="s">
        <v>124</v>
      </c>
    </row>
    <row r="12" spans="1:9" ht="16.5" x14ac:dyDescent="0.25">
      <c r="A12" s="110"/>
      <c r="B12" s="110"/>
      <c r="C12" s="110"/>
      <c r="D12" s="110"/>
      <c r="E12" s="110"/>
      <c r="F12" s="110"/>
      <c r="G12" s="110"/>
      <c r="H12" s="110"/>
      <c r="I12" s="110"/>
    </row>
    <row r="13" spans="1:9" ht="16.5" x14ac:dyDescent="0.25">
      <c r="A13" s="100" t="s">
        <v>17</v>
      </c>
      <c r="B13" s="100"/>
      <c r="C13" s="100"/>
      <c r="D13" s="100"/>
      <c r="E13" s="100"/>
      <c r="F13" s="100"/>
      <c r="G13" s="100"/>
      <c r="H13" s="100"/>
      <c r="I13" s="100"/>
    </row>
    <row r="14" spans="1:9" ht="16.5" x14ac:dyDescent="0.25">
      <c r="A14" s="97"/>
      <c r="B14" s="97"/>
      <c r="C14" s="97"/>
      <c r="D14" s="97"/>
      <c r="E14" s="97"/>
      <c r="F14" s="97"/>
      <c r="G14" s="97"/>
      <c r="H14" s="97"/>
      <c r="I14" s="97"/>
    </row>
    <row r="15" spans="1:9" ht="16.5" x14ac:dyDescent="0.25">
      <c r="A15" s="115" t="s">
        <v>18</v>
      </c>
      <c r="B15" s="115"/>
      <c r="C15" s="115"/>
      <c r="D15" s="115"/>
      <c r="E15" s="115"/>
      <c r="F15" s="115"/>
      <c r="G15" s="115"/>
      <c r="H15" s="115"/>
      <c r="I15" s="115"/>
    </row>
    <row r="16" spans="1:9" ht="16.5" x14ac:dyDescent="0.25">
      <c r="A16" s="1">
        <v>1</v>
      </c>
      <c r="B16" s="99" t="s">
        <v>19</v>
      </c>
      <c r="C16" s="99"/>
      <c r="D16" s="99"/>
      <c r="E16" s="99"/>
      <c r="F16" s="99"/>
      <c r="G16" s="99"/>
      <c r="H16" s="99"/>
      <c r="I16" s="37">
        <v>1515.92</v>
      </c>
    </row>
    <row r="17" spans="1:9" ht="16.5" x14ac:dyDescent="0.25">
      <c r="A17" s="110">
        <v>2</v>
      </c>
      <c r="B17" s="99" t="s">
        <v>20</v>
      </c>
      <c r="C17" s="99"/>
      <c r="D17" s="99"/>
      <c r="E17" s="99"/>
      <c r="F17" s="99"/>
      <c r="G17" s="99"/>
      <c r="H17" s="99"/>
      <c r="I17" s="3" t="s">
        <v>21</v>
      </c>
    </row>
    <row r="18" spans="1:9" ht="16.5" x14ac:dyDescent="0.25">
      <c r="A18" s="110"/>
      <c r="B18" s="99"/>
      <c r="C18" s="99"/>
      <c r="D18" s="99"/>
      <c r="E18" s="99"/>
      <c r="F18" s="99"/>
      <c r="G18" s="99"/>
      <c r="H18" s="99"/>
      <c r="I18" s="3" t="s">
        <v>125</v>
      </c>
    </row>
    <row r="19" spans="1:9" ht="16.5" x14ac:dyDescent="0.25">
      <c r="A19" s="1">
        <v>3</v>
      </c>
      <c r="B19" s="99" t="s">
        <v>22</v>
      </c>
      <c r="C19" s="99"/>
      <c r="D19" s="99"/>
      <c r="E19" s="99"/>
      <c r="F19" s="99"/>
      <c r="G19" s="99"/>
      <c r="H19" s="99"/>
      <c r="I19" s="1" t="s">
        <v>255</v>
      </c>
    </row>
    <row r="20" spans="1:9" ht="16.5" x14ac:dyDescent="0.25">
      <c r="A20" s="1">
        <v>4</v>
      </c>
      <c r="B20" s="99" t="s">
        <v>24</v>
      </c>
      <c r="C20" s="99"/>
      <c r="D20" s="99"/>
      <c r="E20" s="99"/>
      <c r="F20" s="99"/>
      <c r="G20" s="99"/>
      <c r="H20" s="99"/>
      <c r="I20" s="4" t="s">
        <v>256</v>
      </c>
    </row>
    <row r="21" spans="1:9" ht="16.5" x14ac:dyDescent="0.25">
      <c r="A21" s="1">
        <v>5</v>
      </c>
      <c r="B21" s="99" t="s">
        <v>26</v>
      </c>
      <c r="C21" s="99"/>
      <c r="D21" s="99"/>
      <c r="E21" s="99"/>
      <c r="F21" s="99"/>
      <c r="G21" s="99"/>
      <c r="H21" s="99"/>
      <c r="I21" s="2">
        <v>44945</v>
      </c>
    </row>
    <row r="22" spans="1:9" ht="16.5" x14ac:dyDescent="0.25">
      <c r="A22" s="109"/>
      <c r="B22" s="109"/>
      <c r="C22" s="109"/>
      <c r="D22" s="109"/>
      <c r="E22" s="109"/>
      <c r="F22" s="109"/>
      <c r="G22" s="109"/>
      <c r="H22" s="109"/>
      <c r="I22" s="109"/>
    </row>
    <row r="23" spans="1:9" ht="16.5" x14ac:dyDescent="0.25">
      <c r="A23" s="41">
        <v>1</v>
      </c>
      <c r="B23" s="108" t="s">
        <v>27</v>
      </c>
      <c r="C23" s="108"/>
      <c r="D23" s="108"/>
      <c r="E23" s="108"/>
      <c r="F23" s="108"/>
      <c r="G23" s="108"/>
      <c r="H23" s="41" t="s">
        <v>28</v>
      </c>
      <c r="I23" s="41" t="s">
        <v>29</v>
      </c>
    </row>
    <row r="24" spans="1:9" ht="16.5" x14ac:dyDescent="0.25">
      <c r="A24" s="42" t="s">
        <v>3</v>
      </c>
      <c r="B24" s="99" t="s">
        <v>30</v>
      </c>
      <c r="C24" s="99"/>
      <c r="D24" s="99"/>
      <c r="E24" s="99"/>
      <c r="F24" s="99"/>
      <c r="G24" s="99"/>
      <c r="H24" s="7">
        <v>1</v>
      </c>
      <c r="I24" s="36">
        <v>1515.92</v>
      </c>
    </row>
    <row r="25" spans="1:9" ht="16.5" x14ac:dyDescent="0.25">
      <c r="A25" s="8" t="s">
        <v>5</v>
      </c>
      <c r="B25" s="99" t="s">
        <v>31</v>
      </c>
      <c r="C25" s="99"/>
      <c r="D25" s="99"/>
      <c r="E25" s="99"/>
      <c r="F25" s="99"/>
      <c r="G25" s="99"/>
      <c r="H25" s="9"/>
      <c r="I25" s="31">
        <v>0</v>
      </c>
    </row>
    <row r="26" spans="1:9" ht="16.5" x14ac:dyDescent="0.25">
      <c r="A26" s="97" t="s">
        <v>32</v>
      </c>
      <c r="B26" s="97"/>
      <c r="C26" s="97"/>
      <c r="D26" s="97"/>
      <c r="E26" s="97"/>
      <c r="F26" s="97"/>
      <c r="G26" s="97"/>
      <c r="H26" s="97"/>
      <c r="I26" s="33">
        <f>SUM(I24:I25)</f>
        <v>1515.92</v>
      </c>
    </row>
    <row r="27" spans="1:9" ht="16.5" x14ac:dyDescent="0.25">
      <c r="A27" s="97"/>
      <c r="B27" s="97"/>
      <c r="C27" s="97"/>
      <c r="D27" s="97"/>
      <c r="E27" s="97"/>
      <c r="F27" s="97"/>
      <c r="G27" s="97"/>
      <c r="H27" s="97"/>
      <c r="I27" s="97"/>
    </row>
    <row r="28" spans="1:9" ht="16.5" x14ac:dyDescent="0.25">
      <c r="A28" s="98" t="s">
        <v>33</v>
      </c>
      <c r="B28" s="98"/>
      <c r="C28" s="98"/>
      <c r="D28" s="98"/>
      <c r="E28" s="98"/>
      <c r="F28" s="98"/>
      <c r="G28" s="98"/>
      <c r="H28" s="98"/>
      <c r="I28" s="98"/>
    </row>
    <row r="29" spans="1:9" ht="16.5" x14ac:dyDescent="0.25">
      <c r="A29" s="97" t="s">
        <v>34</v>
      </c>
      <c r="B29" s="97"/>
      <c r="C29" s="97"/>
      <c r="D29" s="97"/>
      <c r="E29" s="97"/>
      <c r="F29" s="97"/>
      <c r="G29" s="97"/>
      <c r="H29" s="42" t="s">
        <v>28</v>
      </c>
      <c r="I29" s="42" t="s">
        <v>29</v>
      </c>
    </row>
    <row r="30" spans="1:9" ht="16.5" x14ac:dyDescent="0.25">
      <c r="A30" s="42" t="s">
        <v>3</v>
      </c>
      <c r="B30" s="102" t="s">
        <v>35</v>
      </c>
      <c r="C30" s="102"/>
      <c r="D30" s="102"/>
      <c r="E30" s="102"/>
      <c r="F30" s="102"/>
      <c r="G30" s="102"/>
      <c r="H30" s="10">
        <v>8.3299999999999999E-2</v>
      </c>
      <c r="I30" s="36">
        <f>I26*H30</f>
        <v>126.27613600000001</v>
      </c>
    </row>
    <row r="31" spans="1:9" ht="16.5" x14ac:dyDescent="0.25">
      <c r="A31" s="42" t="s">
        <v>5</v>
      </c>
      <c r="B31" s="102" t="s">
        <v>36</v>
      </c>
      <c r="C31" s="102"/>
      <c r="D31" s="102"/>
      <c r="E31" s="102"/>
      <c r="F31" s="102"/>
      <c r="G31" s="102"/>
      <c r="H31" s="10">
        <v>0.121</v>
      </c>
      <c r="I31" s="36">
        <f>I26*H31</f>
        <v>183.42632</v>
      </c>
    </row>
    <row r="32" spans="1:9" ht="16.5" x14ac:dyDescent="0.25">
      <c r="A32" s="42" t="s">
        <v>7</v>
      </c>
      <c r="B32" s="102" t="s">
        <v>37</v>
      </c>
      <c r="C32" s="102"/>
      <c r="D32" s="102"/>
      <c r="E32" s="102"/>
      <c r="F32" s="102"/>
      <c r="G32" s="102"/>
      <c r="H32" s="11">
        <v>8.1299999999999997E-2</v>
      </c>
      <c r="I32" s="36">
        <f>I26*H32</f>
        <v>123.24429600000001</v>
      </c>
    </row>
    <row r="33" spans="1:11" ht="16.5" x14ac:dyDescent="0.25">
      <c r="A33" s="97" t="s">
        <v>38</v>
      </c>
      <c r="B33" s="97"/>
      <c r="C33" s="97"/>
      <c r="D33" s="97"/>
      <c r="E33" s="97"/>
      <c r="F33" s="97"/>
      <c r="G33" s="97"/>
      <c r="H33" s="12">
        <f>TRUNC(SUM(H30:H32),4)</f>
        <v>0.28560000000000002</v>
      </c>
      <c r="I33" s="33">
        <f>I30+I31+I32</f>
        <v>432.946752</v>
      </c>
      <c r="K33" s="43">
        <f>H33*H44</f>
        <v>0.11366880000000003</v>
      </c>
    </row>
    <row r="34" spans="1:11" ht="16.5" x14ac:dyDescent="0.25">
      <c r="A34" s="97"/>
      <c r="B34" s="97"/>
      <c r="C34" s="97"/>
      <c r="D34" s="97"/>
      <c r="E34" s="97"/>
      <c r="F34" s="97"/>
      <c r="G34" s="97"/>
      <c r="H34" s="97"/>
      <c r="I34" s="97"/>
    </row>
    <row r="35" spans="1:11" ht="16.5" x14ac:dyDescent="0.25">
      <c r="A35" s="100" t="s">
        <v>39</v>
      </c>
      <c r="B35" s="100"/>
      <c r="C35" s="100"/>
      <c r="D35" s="100"/>
      <c r="E35" s="100"/>
      <c r="F35" s="100"/>
      <c r="G35" s="100"/>
      <c r="H35" s="13" t="s">
        <v>28</v>
      </c>
      <c r="I35" s="13" t="s">
        <v>40</v>
      </c>
    </row>
    <row r="36" spans="1:11" ht="16.5" x14ac:dyDescent="0.25">
      <c r="A36" s="14" t="s">
        <v>3</v>
      </c>
      <c r="B36" s="99" t="s">
        <v>41</v>
      </c>
      <c r="C36" s="99"/>
      <c r="D36" s="99"/>
      <c r="E36" s="99"/>
      <c r="F36" s="99"/>
      <c r="G36" s="99"/>
      <c r="H36" s="85">
        <v>0.2</v>
      </c>
      <c r="I36" s="29">
        <f>I26*H36</f>
        <v>303.18400000000003</v>
      </c>
      <c r="J36" s="38">
        <f>I26*H36</f>
        <v>303.18400000000003</v>
      </c>
    </row>
    <row r="37" spans="1:11" ht="16.5" x14ac:dyDescent="0.25">
      <c r="A37" s="14" t="s">
        <v>5</v>
      </c>
      <c r="B37" s="99" t="s">
        <v>42</v>
      </c>
      <c r="C37" s="99"/>
      <c r="D37" s="99"/>
      <c r="E37" s="99"/>
      <c r="F37" s="99"/>
      <c r="G37" s="99"/>
      <c r="H37" s="10">
        <v>2.5000000000000001E-2</v>
      </c>
      <c r="I37" s="29">
        <f>I26*H37</f>
        <v>37.898000000000003</v>
      </c>
      <c r="J37" s="38">
        <f>I26*H37</f>
        <v>37.898000000000003</v>
      </c>
    </row>
    <row r="38" spans="1:11" ht="16.5" x14ac:dyDescent="0.25">
      <c r="A38" s="14" t="s">
        <v>7</v>
      </c>
      <c r="B38" s="99" t="s">
        <v>43</v>
      </c>
      <c r="C38" s="99"/>
      <c r="D38" s="99"/>
      <c r="E38" s="99"/>
      <c r="F38" s="99"/>
      <c r="G38" s="99"/>
      <c r="H38" s="15">
        <v>0.06</v>
      </c>
      <c r="I38" s="29">
        <f>I26*H38</f>
        <v>90.955200000000005</v>
      </c>
    </row>
    <row r="39" spans="1:11" ht="16.5" x14ac:dyDescent="0.25">
      <c r="A39" s="14" t="s">
        <v>9</v>
      </c>
      <c r="B39" s="99" t="s">
        <v>44</v>
      </c>
      <c r="C39" s="99"/>
      <c r="D39" s="99"/>
      <c r="E39" s="99"/>
      <c r="F39" s="99"/>
      <c r="G39" s="99"/>
      <c r="H39" s="10">
        <v>1.4999999999999999E-2</v>
      </c>
      <c r="I39" s="29">
        <f>I26*H39</f>
        <v>22.738800000000001</v>
      </c>
    </row>
    <row r="40" spans="1:11" ht="16.5" x14ac:dyDescent="0.25">
      <c r="A40" s="14" t="s">
        <v>11</v>
      </c>
      <c r="B40" s="99" t="s">
        <v>45</v>
      </c>
      <c r="C40" s="99"/>
      <c r="D40" s="99"/>
      <c r="E40" s="99"/>
      <c r="F40" s="99"/>
      <c r="G40" s="99"/>
      <c r="H40" s="10">
        <v>0.01</v>
      </c>
      <c r="I40" s="29">
        <f>I26*H40</f>
        <v>15.1592</v>
      </c>
    </row>
    <row r="41" spans="1:11" ht="16.5" x14ac:dyDescent="0.25">
      <c r="A41" s="14" t="s">
        <v>13</v>
      </c>
      <c r="B41" s="99" t="s">
        <v>46</v>
      </c>
      <c r="C41" s="99"/>
      <c r="D41" s="99"/>
      <c r="E41" s="99"/>
      <c r="F41" s="99"/>
      <c r="G41" s="99"/>
      <c r="H41" s="10">
        <v>6.0000000000000001E-3</v>
      </c>
      <c r="I41" s="29">
        <f>I26*H41</f>
        <v>9.0955200000000005</v>
      </c>
    </row>
    <row r="42" spans="1:11" ht="16.5" x14ac:dyDescent="0.25">
      <c r="A42" s="14" t="s">
        <v>15</v>
      </c>
      <c r="B42" s="99" t="s">
        <v>47</v>
      </c>
      <c r="C42" s="99"/>
      <c r="D42" s="99"/>
      <c r="E42" s="99"/>
      <c r="F42" s="99"/>
      <c r="G42" s="99"/>
      <c r="H42" s="10">
        <v>2E-3</v>
      </c>
      <c r="I42" s="29">
        <f>I26*H42</f>
        <v>3.0318400000000003</v>
      </c>
    </row>
    <row r="43" spans="1:11" ht="16.5" x14ac:dyDescent="0.25">
      <c r="A43" s="14" t="s">
        <v>48</v>
      </c>
      <c r="B43" s="99" t="s">
        <v>49</v>
      </c>
      <c r="C43" s="99"/>
      <c r="D43" s="99"/>
      <c r="E43" s="99"/>
      <c r="F43" s="99"/>
      <c r="G43" s="99"/>
      <c r="H43" s="10">
        <v>0.08</v>
      </c>
      <c r="I43" s="29">
        <f>I26*H43</f>
        <v>121.2736</v>
      </c>
    </row>
    <row r="44" spans="1:11" ht="16.5" customHeight="1" x14ac:dyDescent="0.25">
      <c r="A44" s="101" t="s">
        <v>50</v>
      </c>
      <c r="B44" s="101"/>
      <c r="C44" s="101"/>
      <c r="D44" s="101"/>
      <c r="E44" s="101"/>
      <c r="F44" s="101"/>
      <c r="G44" s="101"/>
      <c r="H44" s="16">
        <f>SUM(H36:H43)</f>
        <v>0.39800000000000008</v>
      </c>
      <c r="I44" s="30">
        <f>SUM(I36:I43)</f>
        <v>603.33616000000006</v>
      </c>
    </row>
    <row r="45" spans="1:11" ht="16.5" x14ac:dyDescent="0.25">
      <c r="A45" s="97"/>
      <c r="B45" s="97"/>
      <c r="C45" s="97"/>
      <c r="D45" s="97"/>
      <c r="E45" s="97"/>
      <c r="F45" s="97"/>
      <c r="G45" s="97"/>
      <c r="H45" s="97"/>
      <c r="I45" s="97"/>
    </row>
    <row r="46" spans="1:11" ht="16.5" x14ac:dyDescent="0.25">
      <c r="A46" s="100" t="s">
        <v>51</v>
      </c>
      <c r="B46" s="100"/>
      <c r="C46" s="100"/>
      <c r="D46" s="100"/>
      <c r="E46" s="100"/>
      <c r="F46" s="100"/>
      <c r="G46" s="100"/>
      <c r="H46" s="17" t="s">
        <v>52</v>
      </c>
      <c r="I46" s="41" t="s">
        <v>29</v>
      </c>
    </row>
    <row r="47" spans="1:11" ht="25.5" customHeight="1" x14ac:dyDescent="0.25">
      <c r="A47" s="42" t="s">
        <v>3</v>
      </c>
      <c r="B47" s="107" t="s">
        <v>53</v>
      </c>
      <c r="C47" s="107"/>
      <c r="D47" s="107"/>
      <c r="E47" s="107"/>
      <c r="F47" s="107"/>
      <c r="G47" s="107"/>
      <c r="H47" s="39">
        <v>5.5</v>
      </c>
      <c r="I47" s="36">
        <f>(11*22)-(I26*6%)</f>
        <v>151.04480000000001</v>
      </c>
    </row>
    <row r="48" spans="1:11" ht="16.5" x14ac:dyDescent="0.25">
      <c r="A48" s="42" t="s">
        <v>5</v>
      </c>
      <c r="B48" s="96" t="s">
        <v>54</v>
      </c>
      <c r="C48" s="96"/>
      <c r="D48" s="96"/>
      <c r="E48" s="96"/>
      <c r="F48" s="96"/>
      <c r="G48" s="96"/>
      <c r="H48" s="39">
        <v>40.5</v>
      </c>
      <c r="I48" s="36">
        <f>H48*22</f>
        <v>891</v>
      </c>
      <c r="K48">
        <f>38*22</f>
        <v>836</v>
      </c>
    </row>
    <row r="49" spans="1:11" ht="16.5" x14ac:dyDescent="0.25">
      <c r="A49" s="42" t="s">
        <v>7</v>
      </c>
      <c r="B49" s="96" t="s">
        <v>55</v>
      </c>
      <c r="C49" s="96"/>
      <c r="D49" s="96"/>
      <c r="E49" s="96"/>
      <c r="F49" s="96"/>
      <c r="G49" s="96"/>
      <c r="H49" s="18"/>
      <c r="I49" s="36">
        <f>H49</f>
        <v>0</v>
      </c>
    </row>
    <row r="50" spans="1:11" ht="16.5" x14ac:dyDescent="0.25">
      <c r="A50" s="42" t="s">
        <v>9</v>
      </c>
      <c r="B50" s="96" t="s">
        <v>56</v>
      </c>
      <c r="C50" s="96"/>
      <c r="D50" s="96"/>
      <c r="E50" s="96"/>
      <c r="F50" s="96"/>
      <c r="G50" s="96"/>
      <c r="H50" s="18"/>
      <c r="I50" s="36">
        <f>H50</f>
        <v>0</v>
      </c>
    </row>
    <row r="51" spans="1:11" ht="16.5" x14ac:dyDescent="0.25">
      <c r="A51" s="42" t="s">
        <v>11</v>
      </c>
      <c r="B51" s="96" t="s">
        <v>57</v>
      </c>
      <c r="C51" s="96"/>
      <c r="D51" s="96"/>
      <c r="E51" s="96"/>
      <c r="F51" s="96"/>
      <c r="G51" s="96"/>
      <c r="H51" s="18"/>
      <c r="I51" s="36">
        <f>H51</f>
        <v>0</v>
      </c>
    </row>
    <row r="52" spans="1:11" ht="16.5" x14ac:dyDescent="0.25">
      <c r="A52" s="42" t="s">
        <v>13</v>
      </c>
      <c r="B52" s="99" t="s">
        <v>31</v>
      </c>
      <c r="C52" s="99"/>
      <c r="D52" s="99"/>
      <c r="E52" s="99"/>
      <c r="F52" s="99"/>
      <c r="G52" s="99"/>
      <c r="H52" s="18">
        <v>0</v>
      </c>
      <c r="I52" s="36">
        <f>H52</f>
        <v>0</v>
      </c>
    </row>
    <row r="53" spans="1:11" ht="16.5" x14ac:dyDescent="0.25">
      <c r="A53" s="97" t="s">
        <v>58</v>
      </c>
      <c r="B53" s="97"/>
      <c r="C53" s="97"/>
      <c r="D53" s="97"/>
      <c r="E53" s="97"/>
      <c r="F53" s="97"/>
      <c r="G53" s="97"/>
      <c r="H53" s="49"/>
      <c r="I53" s="33">
        <f>SUM(I47:I52)</f>
        <v>1042.0448000000001</v>
      </c>
    </row>
    <row r="54" spans="1:11" ht="16.5" x14ac:dyDescent="0.25">
      <c r="A54" s="97"/>
      <c r="B54" s="97"/>
      <c r="C54" s="97"/>
      <c r="D54" s="97"/>
      <c r="E54" s="97"/>
      <c r="F54" s="97"/>
      <c r="G54" s="97"/>
      <c r="H54" s="97"/>
      <c r="I54" s="97"/>
    </row>
    <row r="55" spans="1:11" ht="16.5" x14ac:dyDescent="0.25">
      <c r="A55" s="100" t="s">
        <v>59</v>
      </c>
      <c r="B55" s="100"/>
      <c r="C55" s="100"/>
      <c r="D55" s="100"/>
      <c r="E55" s="100"/>
      <c r="F55" s="100"/>
      <c r="G55" s="100"/>
      <c r="H55" s="100"/>
      <c r="I55" s="100"/>
    </row>
    <row r="56" spans="1:11" ht="16.5" x14ac:dyDescent="0.25">
      <c r="A56" s="97" t="s">
        <v>60</v>
      </c>
      <c r="B56" s="97"/>
      <c r="C56" s="97"/>
      <c r="D56" s="97"/>
      <c r="E56" s="97"/>
      <c r="F56" s="97"/>
      <c r="G56" s="97"/>
      <c r="H56" s="97"/>
      <c r="I56" s="42" t="s">
        <v>29</v>
      </c>
    </row>
    <row r="57" spans="1:11" ht="16.5" x14ac:dyDescent="0.25">
      <c r="A57" s="42" t="s">
        <v>61</v>
      </c>
      <c r="B57" s="99" t="s">
        <v>62</v>
      </c>
      <c r="C57" s="99"/>
      <c r="D57" s="99"/>
      <c r="E57" s="99"/>
      <c r="F57" s="99"/>
      <c r="G57" s="99"/>
      <c r="H57" s="99"/>
      <c r="I57" s="36">
        <f>I33</f>
        <v>432.946752</v>
      </c>
    </row>
    <row r="58" spans="1:11" ht="16.5" x14ac:dyDescent="0.25">
      <c r="A58" s="8" t="s">
        <v>63</v>
      </c>
      <c r="B58" s="99" t="s">
        <v>64</v>
      </c>
      <c r="C58" s="99"/>
      <c r="D58" s="99"/>
      <c r="E58" s="99"/>
      <c r="F58" s="99"/>
      <c r="G58" s="99"/>
      <c r="H58" s="99"/>
      <c r="I58" s="36">
        <f>I44</f>
        <v>603.33616000000006</v>
      </c>
    </row>
    <row r="59" spans="1:11" ht="16.5" x14ac:dyDescent="0.25">
      <c r="A59" s="8" t="s">
        <v>65</v>
      </c>
      <c r="B59" s="99" t="s">
        <v>66</v>
      </c>
      <c r="C59" s="99"/>
      <c r="D59" s="99"/>
      <c r="E59" s="99"/>
      <c r="F59" s="99"/>
      <c r="G59" s="99"/>
      <c r="H59" s="99"/>
      <c r="I59" s="36">
        <f>I53</f>
        <v>1042.0448000000001</v>
      </c>
    </row>
    <row r="60" spans="1:11" ht="16.5" x14ac:dyDescent="0.25">
      <c r="A60" s="97" t="s">
        <v>67</v>
      </c>
      <c r="B60" s="97"/>
      <c r="C60" s="97"/>
      <c r="D60" s="97"/>
      <c r="E60" s="97"/>
      <c r="F60" s="97"/>
      <c r="G60" s="97"/>
      <c r="H60" s="97"/>
      <c r="I60" s="34">
        <f>TRUNC(SUM(I57:I59),2)</f>
        <v>2078.3200000000002</v>
      </c>
    </row>
    <row r="61" spans="1:11" ht="16.5" x14ac:dyDescent="0.25">
      <c r="A61" s="97"/>
      <c r="B61" s="97"/>
      <c r="C61" s="97"/>
      <c r="D61" s="97"/>
      <c r="E61" s="97"/>
      <c r="F61" s="97"/>
      <c r="G61" s="97"/>
      <c r="H61" s="97"/>
      <c r="I61" s="97"/>
    </row>
    <row r="62" spans="1:11" ht="16.5" x14ac:dyDescent="0.25">
      <c r="A62" s="98" t="s">
        <v>68</v>
      </c>
      <c r="B62" s="98"/>
      <c r="C62" s="98"/>
      <c r="D62" s="98"/>
      <c r="E62" s="98"/>
      <c r="F62" s="98"/>
      <c r="G62" s="98"/>
      <c r="H62" s="98"/>
      <c r="I62" s="98"/>
    </row>
    <row r="63" spans="1:11" ht="16.5" x14ac:dyDescent="0.25">
      <c r="A63" s="106" t="s">
        <v>69</v>
      </c>
      <c r="B63" s="106"/>
      <c r="C63" s="106"/>
      <c r="D63" s="106"/>
      <c r="E63" s="106"/>
      <c r="F63" s="106"/>
      <c r="G63" s="106"/>
      <c r="H63" s="20" t="s">
        <v>28</v>
      </c>
      <c r="I63" s="20" t="s">
        <v>40</v>
      </c>
    </row>
    <row r="64" spans="1:11" ht="16.5" x14ac:dyDescent="0.25">
      <c r="A64" s="14" t="s">
        <v>3</v>
      </c>
      <c r="B64" s="102" t="s">
        <v>70</v>
      </c>
      <c r="C64" s="102"/>
      <c r="D64" s="102"/>
      <c r="E64" s="102"/>
      <c r="F64" s="102"/>
      <c r="G64" s="102"/>
      <c r="H64" s="10">
        <v>4.5999999999999999E-3</v>
      </c>
      <c r="I64" s="29">
        <f>K64*H64</f>
        <v>6.9732320000000003</v>
      </c>
      <c r="K64" s="38">
        <f>I26</f>
        <v>1515.92</v>
      </c>
    </row>
    <row r="65" spans="1:10" ht="16.5" x14ac:dyDescent="0.25">
      <c r="A65" s="14" t="s">
        <v>5</v>
      </c>
      <c r="B65" s="102" t="s">
        <v>71</v>
      </c>
      <c r="C65" s="102"/>
      <c r="D65" s="102"/>
      <c r="E65" s="102"/>
      <c r="F65" s="102"/>
      <c r="G65" s="102"/>
      <c r="H65" s="10">
        <v>4.0000000000000002E-4</v>
      </c>
      <c r="I65" s="29">
        <f>K64*H65</f>
        <v>0.60636800000000002</v>
      </c>
    </row>
    <row r="66" spans="1:10" ht="16.5" x14ac:dyDescent="0.25">
      <c r="A66" s="14" t="s">
        <v>7</v>
      </c>
      <c r="B66" s="102" t="s">
        <v>72</v>
      </c>
      <c r="C66" s="102"/>
      <c r="D66" s="102"/>
      <c r="E66" s="102"/>
      <c r="F66" s="102"/>
      <c r="G66" s="102"/>
      <c r="H66" s="10">
        <v>4.3400000000000001E-2</v>
      </c>
      <c r="I66" s="29">
        <f>K64*H66</f>
        <v>65.790928000000008</v>
      </c>
    </row>
    <row r="67" spans="1:10" ht="16.5" x14ac:dyDescent="0.25">
      <c r="A67" s="14" t="s">
        <v>9</v>
      </c>
      <c r="B67" s="102" t="s">
        <v>73</v>
      </c>
      <c r="C67" s="102"/>
      <c r="D67" s="102"/>
      <c r="E67" s="102"/>
      <c r="F67" s="102"/>
      <c r="G67" s="102"/>
      <c r="H67" s="10">
        <v>1.9400000000000001E-2</v>
      </c>
      <c r="I67" s="29">
        <f>K64*H67</f>
        <v>29.408848000000003</v>
      </c>
    </row>
    <row r="68" spans="1:10" ht="16.5" x14ac:dyDescent="0.25">
      <c r="A68" s="14" t="s">
        <v>11</v>
      </c>
      <c r="B68" s="102" t="s">
        <v>74</v>
      </c>
      <c r="C68" s="102"/>
      <c r="D68" s="102"/>
      <c r="E68" s="102"/>
      <c r="F68" s="102"/>
      <c r="G68" s="102"/>
      <c r="H68" s="10">
        <v>7.7000000000000002E-3</v>
      </c>
      <c r="I68" s="29">
        <f>K64*H68</f>
        <v>11.672584000000001</v>
      </c>
    </row>
    <row r="69" spans="1:10" ht="16.5" x14ac:dyDescent="0.25">
      <c r="A69" s="14" t="s">
        <v>13</v>
      </c>
      <c r="B69" s="102" t="s">
        <v>75</v>
      </c>
      <c r="C69" s="102"/>
      <c r="D69" s="102"/>
      <c r="E69" s="102"/>
      <c r="F69" s="102"/>
      <c r="G69" s="102"/>
      <c r="H69" s="10">
        <v>6.6E-3</v>
      </c>
      <c r="I69" s="29">
        <f>K64*H69</f>
        <v>10.005072</v>
      </c>
      <c r="J69" s="38">
        <f>H69*I26</f>
        <v>10.005072</v>
      </c>
    </row>
    <row r="70" spans="1:10" ht="16.5" customHeight="1" x14ac:dyDescent="0.25">
      <c r="A70" s="101" t="s">
        <v>76</v>
      </c>
      <c r="B70" s="101"/>
      <c r="C70" s="101"/>
      <c r="D70" s="101"/>
      <c r="E70" s="101"/>
      <c r="F70" s="101"/>
      <c r="G70" s="101"/>
      <c r="H70" s="16">
        <f>SUM(H64:H69)</f>
        <v>8.2099999999999992E-2</v>
      </c>
      <c r="I70" s="30">
        <f>SUM(I64:I69)</f>
        <v>124.45703200000001</v>
      </c>
    </row>
    <row r="71" spans="1:10" ht="16.5" x14ac:dyDescent="0.25">
      <c r="A71" s="97"/>
      <c r="B71" s="97"/>
      <c r="C71" s="97"/>
      <c r="D71" s="97"/>
      <c r="E71" s="97"/>
      <c r="F71" s="97"/>
      <c r="G71" s="97"/>
      <c r="H71" s="97"/>
      <c r="I71" s="97"/>
    </row>
    <row r="72" spans="1:10" ht="16.5" x14ac:dyDescent="0.25">
      <c r="A72" s="98" t="s">
        <v>77</v>
      </c>
      <c r="B72" s="98"/>
      <c r="C72" s="98"/>
      <c r="D72" s="98"/>
      <c r="E72" s="98"/>
      <c r="F72" s="98"/>
      <c r="G72" s="98"/>
      <c r="H72" s="98"/>
      <c r="I72" s="98"/>
    </row>
    <row r="73" spans="1:10" ht="16.5" x14ac:dyDescent="0.25">
      <c r="A73" s="106" t="s">
        <v>78</v>
      </c>
      <c r="B73" s="106"/>
      <c r="C73" s="106"/>
      <c r="D73" s="106"/>
      <c r="E73" s="106"/>
      <c r="F73" s="106"/>
      <c r="G73" s="106"/>
      <c r="H73" s="20" t="s">
        <v>28</v>
      </c>
      <c r="I73" s="20" t="s">
        <v>40</v>
      </c>
    </row>
    <row r="74" spans="1:10" ht="16.5" x14ac:dyDescent="0.25">
      <c r="A74" s="14" t="s">
        <v>3</v>
      </c>
      <c r="B74" s="102" t="s">
        <v>79</v>
      </c>
      <c r="C74" s="102"/>
      <c r="D74" s="102"/>
      <c r="E74" s="102"/>
      <c r="F74" s="102"/>
      <c r="G74" s="102"/>
      <c r="H74" s="10">
        <v>8.0000000000000004E-4</v>
      </c>
      <c r="I74" s="29">
        <f>K64*H74</f>
        <v>1.212736</v>
      </c>
    </row>
    <row r="75" spans="1:10" ht="16.5" x14ac:dyDescent="0.25">
      <c r="A75" s="14" t="s">
        <v>5</v>
      </c>
      <c r="B75" s="102" t="s">
        <v>80</v>
      </c>
      <c r="C75" s="102"/>
      <c r="D75" s="102"/>
      <c r="E75" s="102"/>
      <c r="F75" s="102"/>
      <c r="G75" s="102"/>
      <c r="H75" s="10">
        <v>1.66E-2</v>
      </c>
      <c r="I75" s="29">
        <f>K64*H75</f>
        <v>25.164272</v>
      </c>
    </row>
    <row r="76" spans="1:10" ht="16.5" x14ac:dyDescent="0.25">
      <c r="A76" s="14" t="s">
        <v>7</v>
      </c>
      <c r="B76" s="102" t="s">
        <v>264</v>
      </c>
      <c r="C76" s="102"/>
      <c r="D76" s="102"/>
      <c r="E76" s="102"/>
      <c r="F76" s="102"/>
      <c r="G76" s="102"/>
      <c r="H76" s="10">
        <v>2.0000000000000001E-4</v>
      </c>
      <c r="I76" s="29">
        <f>K64*H76</f>
        <v>0.30318400000000001</v>
      </c>
    </row>
    <row r="77" spans="1:10" ht="16.5" x14ac:dyDescent="0.25">
      <c r="A77" s="14" t="s">
        <v>9</v>
      </c>
      <c r="B77" s="102" t="s">
        <v>82</v>
      </c>
      <c r="C77" s="102"/>
      <c r="D77" s="102"/>
      <c r="E77" s="102"/>
      <c r="F77" s="102"/>
      <c r="G77" s="102"/>
      <c r="H77" s="10">
        <v>2.9999999999999997E-4</v>
      </c>
      <c r="I77" s="29">
        <f>K64*H77</f>
        <v>0.45477599999999996</v>
      </c>
    </row>
    <row r="78" spans="1:10" ht="16.5" x14ac:dyDescent="0.25">
      <c r="A78" s="14" t="s">
        <v>11</v>
      </c>
      <c r="B78" s="102" t="s">
        <v>83</v>
      </c>
      <c r="C78" s="102"/>
      <c r="D78" s="102"/>
      <c r="E78" s="102"/>
      <c r="F78" s="102"/>
      <c r="G78" s="102"/>
      <c r="H78" s="10">
        <v>5.9999999999999995E-4</v>
      </c>
      <c r="I78" s="29">
        <f>K64*H78</f>
        <v>0.90955199999999992</v>
      </c>
    </row>
    <row r="79" spans="1:10" ht="16.5" x14ac:dyDescent="0.25">
      <c r="A79" s="14" t="s">
        <v>13</v>
      </c>
      <c r="B79" s="102" t="s">
        <v>84</v>
      </c>
      <c r="C79" s="102"/>
      <c r="D79" s="102"/>
      <c r="E79" s="102"/>
      <c r="F79" s="102"/>
      <c r="G79" s="102"/>
      <c r="H79" s="10">
        <f>'[1]Tec Secretariado'!H79</f>
        <v>0</v>
      </c>
      <c r="I79" s="29">
        <f>K64*H79</f>
        <v>0</v>
      </c>
    </row>
    <row r="80" spans="1:10" ht="16.5" x14ac:dyDescent="0.25">
      <c r="A80" s="101" t="s">
        <v>85</v>
      </c>
      <c r="B80" s="101"/>
      <c r="C80" s="101"/>
      <c r="D80" s="101"/>
      <c r="E80" s="101"/>
      <c r="F80" s="101"/>
      <c r="G80" s="101"/>
      <c r="H80" s="16">
        <f>SUM(H74:H79)</f>
        <v>1.8499999999999999E-2</v>
      </c>
      <c r="I80" s="30">
        <f>SUM(I74:I79)</f>
        <v>28.044520000000002</v>
      </c>
    </row>
    <row r="81" spans="1:11" ht="16.5" x14ac:dyDescent="0.25">
      <c r="A81" s="97"/>
      <c r="B81" s="97"/>
      <c r="C81" s="97"/>
      <c r="D81" s="97"/>
      <c r="E81" s="97"/>
      <c r="F81" s="97"/>
      <c r="G81" s="97"/>
      <c r="H81" s="97"/>
      <c r="I81" s="97"/>
    </row>
    <row r="82" spans="1:11" ht="16.5" x14ac:dyDescent="0.25">
      <c r="A82" s="97" t="s">
        <v>86</v>
      </c>
      <c r="B82" s="97"/>
      <c r="C82" s="97"/>
      <c r="D82" s="97"/>
      <c r="E82" s="97"/>
      <c r="F82" s="97"/>
      <c r="G82" s="97"/>
      <c r="H82" s="42" t="s">
        <v>28</v>
      </c>
      <c r="I82" s="42" t="s">
        <v>29</v>
      </c>
    </row>
    <row r="83" spans="1:11" ht="38.25" customHeight="1" x14ac:dyDescent="0.25">
      <c r="A83" s="42" t="s">
        <v>3</v>
      </c>
      <c r="B83" s="102" t="s">
        <v>87</v>
      </c>
      <c r="C83" s="102"/>
      <c r="D83" s="102"/>
      <c r="E83" s="102"/>
      <c r="F83" s="102"/>
      <c r="G83" s="102"/>
      <c r="H83" s="10">
        <v>8.9999999999999993E-3</v>
      </c>
      <c r="I83" s="31">
        <f>H83*I26</f>
        <v>13.643279999999999</v>
      </c>
    </row>
    <row r="84" spans="1:11" ht="16.5" x14ac:dyDescent="0.25">
      <c r="A84" s="97" t="s">
        <v>88</v>
      </c>
      <c r="B84" s="97"/>
      <c r="C84" s="97"/>
      <c r="D84" s="97"/>
      <c r="E84" s="97"/>
      <c r="F84" s="97"/>
      <c r="G84" s="97"/>
      <c r="H84" s="12"/>
      <c r="I84" s="33">
        <f>TRUNC(SUM(I83),2)</f>
        <v>13.64</v>
      </c>
    </row>
    <row r="85" spans="1:11" ht="16.5" x14ac:dyDescent="0.25">
      <c r="A85" s="97"/>
      <c r="B85" s="97"/>
      <c r="C85" s="97"/>
      <c r="D85" s="97"/>
      <c r="E85" s="97"/>
      <c r="F85" s="97"/>
      <c r="G85" s="97"/>
      <c r="H85" s="97"/>
      <c r="I85" s="97"/>
    </row>
    <row r="86" spans="1:11" ht="16.5" x14ac:dyDescent="0.25">
      <c r="A86" s="100" t="s">
        <v>89</v>
      </c>
      <c r="B86" s="100"/>
      <c r="C86" s="100"/>
      <c r="D86" s="100"/>
      <c r="E86" s="100"/>
      <c r="F86" s="100"/>
      <c r="G86" s="100"/>
      <c r="H86" s="100"/>
      <c r="I86" s="100"/>
    </row>
    <row r="87" spans="1:11" ht="16.5" x14ac:dyDescent="0.25">
      <c r="A87" s="97" t="s">
        <v>90</v>
      </c>
      <c r="B87" s="97"/>
      <c r="C87" s="97"/>
      <c r="D87" s="97"/>
      <c r="E87" s="97"/>
      <c r="F87" s="97"/>
      <c r="G87" s="97"/>
      <c r="H87" s="97"/>
      <c r="I87" s="42" t="s">
        <v>29</v>
      </c>
    </row>
    <row r="88" spans="1:11" ht="16.5" x14ac:dyDescent="0.25">
      <c r="A88" s="42" t="s">
        <v>91</v>
      </c>
      <c r="B88" s="99" t="s">
        <v>92</v>
      </c>
      <c r="C88" s="99"/>
      <c r="D88" s="99"/>
      <c r="E88" s="99"/>
      <c r="F88" s="99"/>
      <c r="G88" s="99"/>
      <c r="H88" s="99"/>
      <c r="I88" s="31">
        <f>I80</f>
        <v>28.044520000000002</v>
      </c>
    </row>
    <row r="89" spans="1:11" ht="16.5" x14ac:dyDescent="0.25">
      <c r="A89" s="8" t="s">
        <v>93</v>
      </c>
      <c r="B89" s="99" t="s">
        <v>94</v>
      </c>
      <c r="C89" s="99"/>
      <c r="D89" s="99"/>
      <c r="E89" s="99"/>
      <c r="F89" s="99"/>
      <c r="G89" s="99"/>
      <c r="H89" s="99"/>
      <c r="I89" s="32">
        <f>I84</f>
        <v>13.64</v>
      </c>
    </row>
    <row r="90" spans="1:11" ht="16.5" x14ac:dyDescent="0.25">
      <c r="A90" s="97" t="s">
        <v>95</v>
      </c>
      <c r="B90" s="97"/>
      <c r="C90" s="97"/>
      <c r="D90" s="97"/>
      <c r="E90" s="97"/>
      <c r="F90" s="97"/>
      <c r="G90" s="97"/>
      <c r="H90" s="97"/>
      <c r="I90" s="34">
        <f>TRUNC(SUM(I88:I89),2)</f>
        <v>41.68</v>
      </c>
    </row>
    <row r="91" spans="1:11" ht="16.5" x14ac:dyDescent="0.25">
      <c r="A91" s="100" t="s">
        <v>96</v>
      </c>
      <c r="B91" s="100"/>
      <c r="C91" s="100"/>
      <c r="D91" s="100"/>
      <c r="E91" s="100"/>
      <c r="F91" s="100"/>
      <c r="G91" s="100"/>
      <c r="H91" s="21">
        <f>I91/I26</f>
        <v>0.79319485460974204</v>
      </c>
      <c r="I91" s="35">
        <f>I33+I44+I70+I90</f>
        <v>1202.4199440000002</v>
      </c>
      <c r="K91" s="28"/>
    </row>
    <row r="92" spans="1:11" ht="16.5" x14ac:dyDescent="0.25">
      <c r="A92" s="97"/>
      <c r="B92" s="97"/>
      <c r="C92" s="97"/>
      <c r="D92" s="97"/>
      <c r="E92" s="97"/>
      <c r="F92" s="97"/>
      <c r="G92" s="97"/>
      <c r="H92" s="97"/>
      <c r="I92" s="97"/>
    </row>
    <row r="93" spans="1:11" ht="16.5" x14ac:dyDescent="0.25">
      <c r="A93" s="98" t="s">
        <v>97</v>
      </c>
      <c r="B93" s="98"/>
      <c r="C93" s="98"/>
      <c r="D93" s="98"/>
      <c r="E93" s="98"/>
      <c r="F93" s="98"/>
      <c r="G93" s="98"/>
      <c r="H93" s="98"/>
      <c r="I93" s="98"/>
      <c r="K93" s="28">
        <f>I26</f>
        <v>1515.92</v>
      </c>
    </row>
    <row r="94" spans="1:11" ht="16.5" x14ac:dyDescent="0.25">
      <c r="A94" s="42">
        <v>5</v>
      </c>
      <c r="B94" s="97" t="s">
        <v>98</v>
      </c>
      <c r="C94" s="97"/>
      <c r="D94" s="97"/>
      <c r="E94" s="97"/>
      <c r="F94" s="97"/>
      <c r="G94" s="97"/>
      <c r="H94" s="97"/>
      <c r="I94" s="22" t="s">
        <v>29</v>
      </c>
    </row>
    <row r="95" spans="1:11" ht="16.5" x14ac:dyDescent="0.25">
      <c r="A95" s="42" t="s">
        <v>3</v>
      </c>
      <c r="B95" s="96" t="s">
        <v>99</v>
      </c>
      <c r="C95" s="96"/>
      <c r="D95" s="96"/>
      <c r="E95" s="96"/>
      <c r="F95" s="96"/>
      <c r="G95" s="96"/>
      <c r="H95" s="18"/>
      <c r="I95" s="31">
        <v>42.33</v>
      </c>
    </row>
    <row r="96" spans="1:11" ht="16.5" x14ac:dyDescent="0.25">
      <c r="A96" s="42" t="s">
        <v>5</v>
      </c>
      <c r="B96" s="96" t="s">
        <v>132</v>
      </c>
      <c r="C96" s="96"/>
      <c r="D96" s="96"/>
      <c r="E96" s="96"/>
      <c r="F96" s="96"/>
      <c r="G96" s="96"/>
      <c r="H96" s="18"/>
      <c r="I96" s="32">
        <v>1718.21</v>
      </c>
      <c r="K96" s="38"/>
    </row>
    <row r="97" spans="1:12" ht="16.5" x14ac:dyDescent="0.25">
      <c r="A97" s="23" t="s">
        <v>7</v>
      </c>
      <c r="B97" s="96" t="s">
        <v>31</v>
      </c>
      <c r="C97" s="96"/>
      <c r="D97" s="96"/>
      <c r="E97" s="96"/>
      <c r="F97" s="96"/>
      <c r="G97" s="96"/>
      <c r="H97" s="44"/>
      <c r="I97" s="44"/>
    </row>
    <row r="98" spans="1:12" ht="16.5" x14ac:dyDescent="0.25">
      <c r="A98" s="97" t="s">
        <v>100</v>
      </c>
      <c r="B98" s="97"/>
      <c r="C98" s="97"/>
      <c r="D98" s="97"/>
      <c r="E98" s="97"/>
      <c r="F98" s="97"/>
      <c r="G98" s="97"/>
      <c r="H98" s="97"/>
      <c r="I98" s="33">
        <f>TRUNC(SUM(I95:I96),2)</f>
        <v>1760.54</v>
      </c>
    </row>
    <row r="99" spans="1:12" ht="16.5" x14ac:dyDescent="0.25">
      <c r="A99" s="97"/>
      <c r="B99" s="97"/>
      <c r="C99" s="97"/>
      <c r="D99" s="97"/>
      <c r="E99" s="97"/>
      <c r="F99" s="97"/>
      <c r="G99" s="97"/>
      <c r="H99" s="97"/>
      <c r="I99" s="97"/>
    </row>
    <row r="100" spans="1:12" ht="16.5" x14ac:dyDescent="0.25">
      <c r="A100" s="98" t="s">
        <v>101</v>
      </c>
      <c r="B100" s="98"/>
      <c r="C100" s="98"/>
      <c r="D100" s="98"/>
      <c r="E100" s="98"/>
      <c r="F100" s="98"/>
      <c r="G100" s="98"/>
      <c r="H100" s="98"/>
      <c r="I100" s="98"/>
    </row>
    <row r="101" spans="1:12" ht="16.5" x14ac:dyDescent="0.25">
      <c r="A101" s="42">
        <v>6</v>
      </c>
      <c r="B101" s="97" t="s">
        <v>102</v>
      </c>
      <c r="C101" s="97"/>
      <c r="D101" s="97"/>
      <c r="E101" s="97"/>
      <c r="F101" s="97"/>
      <c r="G101" s="97"/>
      <c r="H101" s="42" t="s">
        <v>28</v>
      </c>
      <c r="I101" s="42" t="s">
        <v>29</v>
      </c>
    </row>
    <row r="102" spans="1:12" ht="16.5" x14ac:dyDescent="0.25">
      <c r="A102" s="14" t="s">
        <v>3</v>
      </c>
      <c r="B102" s="102" t="s">
        <v>263</v>
      </c>
      <c r="C102" s="102"/>
      <c r="D102" s="102"/>
      <c r="E102" s="102"/>
      <c r="F102" s="102"/>
      <c r="G102" s="102"/>
      <c r="H102" s="24">
        <v>0.05</v>
      </c>
      <c r="I102" s="29">
        <f>I117*H102</f>
        <v>276.04585159999999</v>
      </c>
      <c r="K102" s="38"/>
    </row>
    <row r="103" spans="1:12" ht="16.5" x14ac:dyDescent="0.25">
      <c r="A103" s="14" t="s">
        <v>5</v>
      </c>
      <c r="B103" s="102" t="s">
        <v>104</v>
      </c>
      <c r="C103" s="102"/>
      <c r="D103" s="102"/>
      <c r="E103" s="102"/>
      <c r="F103" s="102"/>
      <c r="G103" s="102"/>
      <c r="H103" s="24">
        <v>0.05</v>
      </c>
      <c r="I103" s="29">
        <f>H103*I117</f>
        <v>276.04585159999999</v>
      </c>
      <c r="K103" s="38"/>
    </row>
    <row r="104" spans="1:12" ht="16.5" x14ac:dyDescent="0.25">
      <c r="A104" s="90" t="s">
        <v>7</v>
      </c>
      <c r="B104" s="103" t="s">
        <v>105</v>
      </c>
      <c r="C104" s="103"/>
      <c r="D104" s="103"/>
      <c r="E104" s="103"/>
      <c r="F104" s="103"/>
      <c r="G104" s="103"/>
      <c r="H104" s="25"/>
      <c r="I104" s="29"/>
      <c r="K104" s="38"/>
    </row>
    <row r="105" spans="1:12" ht="16.5" x14ac:dyDescent="0.25">
      <c r="A105" s="14" t="s">
        <v>106</v>
      </c>
      <c r="B105" s="102" t="s">
        <v>107</v>
      </c>
      <c r="C105" s="102"/>
      <c r="D105" s="102"/>
      <c r="E105" s="102"/>
      <c r="F105" s="102"/>
      <c r="G105" s="102"/>
      <c r="H105" s="24">
        <v>1.6500000000000001E-2</v>
      </c>
      <c r="I105" s="29">
        <f>H105*I117</f>
        <v>91.095131027999997</v>
      </c>
      <c r="K105" s="38">
        <f>I117*H105</f>
        <v>91.095131027999997</v>
      </c>
      <c r="L105" s="38">
        <f t="shared" ref="L105:L107" si="0">I105</f>
        <v>91.095131027999997</v>
      </c>
    </row>
    <row r="106" spans="1:12" ht="16.5" x14ac:dyDescent="0.25">
      <c r="A106" s="14" t="s">
        <v>108</v>
      </c>
      <c r="B106" s="102" t="s">
        <v>109</v>
      </c>
      <c r="C106" s="102"/>
      <c r="D106" s="102"/>
      <c r="E106" s="102"/>
      <c r="F106" s="102"/>
      <c r="G106" s="102"/>
      <c r="H106" s="24">
        <v>7.5999999999999998E-2</v>
      </c>
      <c r="I106" s="29">
        <f>H106*I117</f>
        <v>419.58969443199993</v>
      </c>
      <c r="K106" s="38">
        <f>I117*H106</f>
        <v>419.58969443199993</v>
      </c>
      <c r="L106" s="38">
        <f t="shared" si="0"/>
        <v>419.58969443199993</v>
      </c>
    </row>
    <row r="107" spans="1:12" ht="16.5" x14ac:dyDescent="0.25">
      <c r="A107" s="14" t="s">
        <v>110</v>
      </c>
      <c r="B107" s="102" t="s">
        <v>111</v>
      </c>
      <c r="C107" s="102"/>
      <c r="D107" s="102"/>
      <c r="E107" s="102"/>
      <c r="F107" s="102"/>
      <c r="G107" s="102"/>
      <c r="H107" s="24">
        <v>0.05</v>
      </c>
      <c r="I107" s="29">
        <f>H107*I117</f>
        <v>276.04585159999999</v>
      </c>
      <c r="K107" s="38">
        <f>I117*H107</f>
        <v>276.04585159999999</v>
      </c>
      <c r="L107" s="38">
        <f t="shared" si="0"/>
        <v>276.04585159999999</v>
      </c>
    </row>
    <row r="108" spans="1:12" ht="16.5" x14ac:dyDescent="0.25">
      <c r="A108" s="101" t="s">
        <v>112</v>
      </c>
      <c r="B108" s="101"/>
      <c r="C108" s="101"/>
      <c r="D108" s="101"/>
      <c r="E108" s="101"/>
      <c r="F108" s="101"/>
      <c r="G108" s="101"/>
      <c r="H108" s="26">
        <f>H105+H106+H107</f>
        <v>0.14250000000000002</v>
      </c>
      <c r="I108" s="30">
        <f>SUM(I102:I107)</f>
        <v>1338.82238026</v>
      </c>
      <c r="K108" s="38">
        <f>SUM(K105:K107)</f>
        <v>786.73067705999995</v>
      </c>
      <c r="L108" s="38">
        <f>SUM(L105:L107)</f>
        <v>786.73067705999995</v>
      </c>
    </row>
    <row r="109" spans="1:12" ht="16.5" x14ac:dyDescent="0.25">
      <c r="A109" s="104"/>
      <c r="B109" s="104"/>
      <c r="C109" s="104"/>
      <c r="D109" s="104"/>
      <c r="E109" s="104"/>
      <c r="F109" s="104"/>
      <c r="G109" s="104"/>
      <c r="H109" s="104"/>
      <c r="I109" s="104"/>
    </row>
    <row r="110" spans="1:12" ht="16.5" x14ac:dyDescent="0.25">
      <c r="A110" s="100" t="s">
        <v>113</v>
      </c>
      <c r="B110" s="100"/>
      <c r="C110" s="100"/>
      <c r="D110" s="100"/>
      <c r="E110" s="100"/>
      <c r="F110" s="100"/>
      <c r="G110" s="100"/>
      <c r="H110" s="100"/>
      <c r="I110" s="100"/>
    </row>
    <row r="111" spans="1:12" ht="16.5" x14ac:dyDescent="0.25">
      <c r="A111" s="97" t="s">
        <v>114</v>
      </c>
      <c r="B111" s="97"/>
      <c r="C111" s="97"/>
      <c r="D111" s="97"/>
      <c r="E111" s="97"/>
      <c r="F111" s="97"/>
      <c r="G111" s="97"/>
      <c r="H111" s="97"/>
      <c r="I111" s="42" t="s">
        <v>29</v>
      </c>
    </row>
    <row r="112" spans="1:12" ht="16.5" x14ac:dyDescent="0.25">
      <c r="A112" s="14" t="s">
        <v>3</v>
      </c>
      <c r="B112" s="102" t="s">
        <v>115</v>
      </c>
      <c r="C112" s="102"/>
      <c r="D112" s="102"/>
      <c r="E112" s="102"/>
      <c r="F112" s="102"/>
      <c r="G112" s="102"/>
      <c r="H112" s="102"/>
      <c r="I112" s="29">
        <f>I26</f>
        <v>1515.92</v>
      </c>
    </row>
    <row r="113" spans="1:9" ht="16.5" x14ac:dyDescent="0.25">
      <c r="A113" s="14" t="s">
        <v>5</v>
      </c>
      <c r="B113" s="102" t="s">
        <v>116</v>
      </c>
      <c r="C113" s="102"/>
      <c r="D113" s="102"/>
      <c r="E113" s="102"/>
      <c r="F113" s="102"/>
      <c r="G113" s="102"/>
      <c r="H113" s="102"/>
      <c r="I113" s="29">
        <f>I60</f>
        <v>2078.3200000000002</v>
      </c>
    </row>
    <row r="114" spans="1:9" ht="16.5" x14ac:dyDescent="0.25">
      <c r="A114" s="14" t="s">
        <v>7</v>
      </c>
      <c r="B114" s="102" t="s">
        <v>117</v>
      </c>
      <c r="C114" s="102"/>
      <c r="D114" s="102"/>
      <c r="E114" s="102"/>
      <c r="F114" s="102"/>
      <c r="G114" s="102"/>
      <c r="H114" s="102"/>
      <c r="I114" s="29">
        <f>I70</f>
        <v>124.45703200000001</v>
      </c>
    </row>
    <row r="115" spans="1:9" ht="16.5" x14ac:dyDescent="0.25">
      <c r="A115" s="14" t="s">
        <v>9</v>
      </c>
      <c r="B115" s="102" t="s">
        <v>90</v>
      </c>
      <c r="C115" s="102"/>
      <c r="D115" s="102"/>
      <c r="E115" s="102"/>
      <c r="F115" s="102"/>
      <c r="G115" s="102"/>
      <c r="H115" s="102"/>
      <c r="I115" s="29">
        <f>I90</f>
        <v>41.68</v>
      </c>
    </row>
    <row r="116" spans="1:9" ht="16.5" x14ac:dyDescent="0.25">
      <c r="A116" s="14" t="s">
        <v>11</v>
      </c>
      <c r="B116" s="102" t="s">
        <v>118</v>
      </c>
      <c r="C116" s="102"/>
      <c r="D116" s="102"/>
      <c r="E116" s="102"/>
      <c r="F116" s="102"/>
      <c r="G116" s="102"/>
      <c r="H116" s="102"/>
      <c r="I116" s="29">
        <f>I98</f>
        <v>1760.54</v>
      </c>
    </row>
    <row r="117" spans="1:9" ht="16.5" x14ac:dyDescent="0.25">
      <c r="A117" s="105" t="s">
        <v>119</v>
      </c>
      <c r="B117" s="105"/>
      <c r="C117" s="105"/>
      <c r="D117" s="105"/>
      <c r="E117" s="105"/>
      <c r="F117" s="105"/>
      <c r="G117" s="105"/>
      <c r="H117" s="105"/>
      <c r="I117" s="29">
        <f>SUM(I112:I116)</f>
        <v>5520.9170319999994</v>
      </c>
    </row>
    <row r="118" spans="1:9" ht="16.5" x14ac:dyDescent="0.25">
      <c r="A118" s="14" t="s">
        <v>13</v>
      </c>
      <c r="B118" s="102" t="s">
        <v>120</v>
      </c>
      <c r="C118" s="102"/>
      <c r="D118" s="102"/>
      <c r="E118" s="102"/>
      <c r="F118" s="102"/>
      <c r="G118" s="102"/>
      <c r="H118" s="102"/>
      <c r="I118" s="29">
        <f>I108</f>
        <v>1338.82238026</v>
      </c>
    </row>
    <row r="119" spans="1:9" ht="16.5" x14ac:dyDescent="0.25">
      <c r="A119" s="101" t="s">
        <v>121</v>
      </c>
      <c r="B119" s="101"/>
      <c r="C119" s="101"/>
      <c r="D119" s="101"/>
      <c r="E119" s="101"/>
      <c r="F119" s="101"/>
      <c r="G119" s="101"/>
      <c r="H119" s="101"/>
      <c r="I119" s="30">
        <f>ROUND(SUM(I117:I118),2)</f>
        <v>6859.74</v>
      </c>
    </row>
    <row r="121" spans="1:9" x14ac:dyDescent="0.25">
      <c r="I121" s="40"/>
    </row>
    <row r="123" spans="1:9" x14ac:dyDescent="0.25">
      <c r="I123" s="38"/>
    </row>
  </sheetData>
  <mergeCells count="119">
    <mergeCell ref="A1:I1"/>
    <mergeCell ref="A2:I2"/>
    <mergeCell ref="A3:I3"/>
    <mergeCell ref="A4:I4"/>
    <mergeCell ref="B5:H5"/>
    <mergeCell ref="B6:H6"/>
    <mergeCell ref="A14:I14"/>
    <mergeCell ref="A15:I15"/>
    <mergeCell ref="B16:H16"/>
    <mergeCell ref="A17:A18"/>
    <mergeCell ref="B17:H18"/>
    <mergeCell ref="B19:H19"/>
    <mergeCell ref="B7:H7"/>
    <mergeCell ref="B8:H8"/>
    <mergeCell ref="B9:H9"/>
    <mergeCell ref="B10:H10"/>
    <mergeCell ref="B11:H11"/>
    <mergeCell ref="A13:I13"/>
    <mergeCell ref="A12:I12"/>
    <mergeCell ref="A27:I27"/>
    <mergeCell ref="A28:I28"/>
    <mergeCell ref="A29:G29"/>
    <mergeCell ref="B30:G30"/>
    <mergeCell ref="B31:G31"/>
    <mergeCell ref="B32:G32"/>
    <mergeCell ref="B20:H20"/>
    <mergeCell ref="B21:H21"/>
    <mergeCell ref="B23:G23"/>
    <mergeCell ref="B24:G24"/>
    <mergeCell ref="B25:G25"/>
    <mergeCell ref="A26:H26"/>
    <mergeCell ref="A22:I22"/>
    <mergeCell ref="B40:G40"/>
    <mergeCell ref="B41:G41"/>
    <mergeCell ref="B42:G42"/>
    <mergeCell ref="B43:G43"/>
    <mergeCell ref="A44:G44"/>
    <mergeCell ref="A46:G46"/>
    <mergeCell ref="A45:I45"/>
    <mergeCell ref="A33:G33"/>
    <mergeCell ref="A35:G35"/>
    <mergeCell ref="B36:G36"/>
    <mergeCell ref="B37:G37"/>
    <mergeCell ref="B38:G38"/>
    <mergeCell ref="B39:G39"/>
    <mergeCell ref="A34:I34"/>
    <mergeCell ref="A53:G53"/>
    <mergeCell ref="A55:I55"/>
    <mergeCell ref="A56:H56"/>
    <mergeCell ref="B57:H57"/>
    <mergeCell ref="B58:H58"/>
    <mergeCell ref="B59:H59"/>
    <mergeCell ref="A54:I54"/>
    <mergeCell ref="A61:I61"/>
    <mergeCell ref="B47:G47"/>
    <mergeCell ref="B48:G48"/>
    <mergeCell ref="B49:G49"/>
    <mergeCell ref="B50:G50"/>
    <mergeCell ref="B51:G51"/>
    <mergeCell ref="B52:G52"/>
    <mergeCell ref="B67:G67"/>
    <mergeCell ref="B68:G68"/>
    <mergeCell ref="B69:G69"/>
    <mergeCell ref="A70:G70"/>
    <mergeCell ref="A72:I72"/>
    <mergeCell ref="A73:G73"/>
    <mergeCell ref="A71:I71"/>
    <mergeCell ref="A60:H60"/>
    <mergeCell ref="A62:I62"/>
    <mergeCell ref="A63:G63"/>
    <mergeCell ref="B64:G64"/>
    <mergeCell ref="B65:G65"/>
    <mergeCell ref="B66:G66"/>
    <mergeCell ref="B83:G83"/>
    <mergeCell ref="A84:G84"/>
    <mergeCell ref="A86:I86"/>
    <mergeCell ref="A87:H87"/>
    <mergeCell ref="A81:I81"/>
    <mergeCell ref="A92:I92"/>
    <mergeCell ref="B74:G74"/>
    <mergeCell ref="B75:G75"/>
    <mergeCell ref="B76:G76"/>
    <mergeCell ref="B77:G77"/>
    <mergeCell ref="B78:G78"/>
    <mergeCell ref="B79:G79"/>
    <mergeCell ref="A85:I85"/>
    <mergeCell ref="A80:G80"/>
    <mergeCell ref="A82:G82"/>
    <mergeCell ref="A119:H119"/>
    <mergeCell ref="A110:I110"/>
    <mergeCell ref="A111:H111"/>
    <mergeCell ref="B112:H112"/>
    <mergeCell ref="B113:H113"/>
    <mergeCell ref="B114:H114"/>
    <mergeCell ref="B115:H115"/>
    <mergeCell ref="B102:G102"/>
    <mergeCell ref="B103:G103"/>
    <mergeCell ref="B104:G104"/>
    <mergeCell ref="B105:G105"/>
    <mergeCell ref="B106:G106"/>
    <mergeCell ref="B107:G107"/>
    <mergeCell ref="A109:I109"/>
    <mergeCell ref="A108:G108"/>
    <mergeCell ref="B116:H116"/>
    <mergeCell ref="A117:H117"/>
    <mergeCell ref="B118:H118"/>
    <mergeCell ref="B95:G95"/>
    <mergeCell ref="B96:G96"/>
    <mergeCell ref="A98:H98"/>
    <mergeCell ref="A100:I100"/>
    <mergeCell ref="B101:G101"/>
    <mergeCell ref="A99:I99"/>
    <mergeCell ref="B88:H88"/>
    <mergeCell ref="B89:H89"/>
    <mergeCell ref="A90:H90"/>
    <mergeCell ref="A91:G91"/>
    <mergeCell ref="A93:I93"/>
    <mergeCell ref="B94:H94"/>
    <mergeCell ref="B97:G97"/>
  </mergeCell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opLeftCell="A46" workbookViewId="0">
      <selection activeCell="H68" sqref="H68"/>
    </sheetView>
  </sheetViews>
  <sheetFormatPr defaultRowHeight="15" x14ac:dyDescent="0.25"/>
  <cols>
    <col min="7" max="7" width="22.5703125" customWidth="1"/>
    <col min="8" max="8" width="12.42578125" customWidth="1"/>
    <col min="9" max="9" width="41.140625" customWidth="1"/>
    <col min="11" max="11" width="12.140625" bestFit="1" customWidth="1"/>
  </cols>
  <sheetData>
    <row r="1" spans="1:9" ht="16.5" x14ac:dyDescent="0.25">
      <c r="A1" s="111" t="s">
        <v>0</v>
      </c>
      <c r="B1" s="111"/>
      <c r="C1" s="111"/>
      <c r="D1" s="111"/>
      <c r="E1" s="111"/>
      <c r="F1" s="111"/>
      <c r="G1" s="111"/>
      <c r="H1" s="111"/>
      <c r="I1" s="112"/>
    </row>
    <row r="2" spans="1:9" ht="16.5" x14ac:dyDescent="0.25">
      <c r="A2" s="164" t="s">
        <v>1</v>
      </c>
      <c r="B2" s="164"/>
      <c r="C2" s="164"/>
      <c r="D2" s="164"/>
      <c r="E2" s="164"/>
      <c r="F2" s="164"/>
      <c r="G2" s="164"/>
      <c r="H2" s="164"/>
      <c r="I2" s="165"/>
    </row>
    <row r="3" spans="1:9" ht="16.5" x14ac:dyDescent="0.25">
      <c r="A3" s="166"/>
      <c r="B3" s="166"/>
      <c r="C3" s="166"/>
      <c r="D3" s="166"/>
      <c r="E3" s="166"/>
      <c r="F3" s="166"/>
      <c r="G3" s="166"/>
      <c r="H3" s="166"/>
      <c r="I3" s="167"/>
    </row>
    <row r="4" spans="1:9" ht="16.5" x14ac:dyDescent="0.25">
      <c r="A4" s="100" t="s">
        <v>2</v>
      </c>
      <c r="B4" s="100"/>
      <c r="C4" s="100"/>
      <c r="D4" s="100"/>
      <c r="E4" s="100"/>
      <c r="F4" s="100"/>
      <c r="G4" s="100"/>
      <c r="H4" s="100"/>
      <c r="I4" s="100"/>
    </row>
    <row r="5" spans="1:9" ht="16.5" x14ac:dyDescent="0.25">
      <c r="A5" s="1" t="s">
        <v>3</v>
      </c>
      <c r="B5" s="99" t="s">
        <v>4</v>
      </c>
      <c r="C5" s="99"/>
      <c r="D5" s="99"/>
      <c r="E5" s="99"/>
      <c r="F5" s="99"/>
      <c r="G5" s="99"/>
      <c r="H5" s="99"/>
      <c r="I5" s="2"/>
    </row>
    <row r="6" spans="1:9" ht="16.5" x14ac:dyDescent="0.25">
      <c r="A6" s="1" t="s">
        <v>5</v>
      </c>
      <c r="B6" s="99" t="s">
        <v>6</v>
      </c>
      <c r="C6" s="99"/>
      <c r="D6" s="99"/>
      <c r="E6" s="99"/>
      <c r="F6" s="99"/>
      <c r="G6" s="99"/>
      <c r="H6" s="99"/>
      <c r="I6" s="1" t="s">
        <v>122</v>
      </c>
    </row>
    <row r="7" spans="1:9" ht="16.5" x14ac:dyDescent="0.25">
      <c r="A7" s="1" t="s">
        <v>7</v>
      </c>
      <c r="B7" s="99" t="s">
        <v>8</v>
      </c>
      <c r="C7" s="99"/>
      <c r="D7" s="99"/>
      <c r="E7" s="99"/>
      <c r="F7" s="99"/>
      <c r="G7" s="99"/>
      <c r="H7" s="99"/>
      <c r="I7" s="1">
        <v>12</v>
      </c>
    </row>
    <row r="8" spans="1:9" ht="16.5" x14ac:dyDescent="0.25">
      <c r="A8" s="1" t="s">
        <v>9</v>
      </c>
      <c r="B8" s="99" t="s">
        <v>10</v>
      </c>
      <c r="C8" s="99"/>
      <c r="D8" s="99"/>
      <c r="E8" s="99"/>
      <c r="F8" s="99"/>
      <c r="G8" s="99"/>
      <c r="H8" s="99"/>
      <c r="I8" s="1" t="s">
        <v>123</v>
      </c>
    </row>
    <row r="9" spans="1:9" ht="16.5" x14ac:dyDescent="0.25">
      <c r="A9" s="1" t="s">
        <v>11</v>
      </c>
      <c r="B9" s="99" t="s">
        <v>12</v>
      </c>
      <c r="C9" s="99"/>
      <c r="D9" s="99"/>
      <c r="E9" s="99"/>
      <c r="F9" s="99"/>
      <c r="G9" s="99"/>
      <c r="H9" s="99"/>
      <c r="I9" s="1">
        <v>28</v>
      </c>
    </row>
    <row r="10" spans="1:9" ht="16.5" x14ac:dyDescent="0.25">
      <c r="A10" s="1" t="s">
        <v>13</v>
      </c>
      <c r="B10" s="99" t="s">
        <v>14</v>
      </c>
      <c r="C10" s="99"/>
      <c r="D10" s="99"/>
      <c r="E10" s="99"/>
      <c r="F10" s="99"/>
      <c r="G10" s="99"/>
      <c r="H10" s="99"/>
      <c r="I10" s="1">
        <v>1</v>
      </c>
    </row>
    <row r="11" spans="1:9" ht="16.5" x14ac:dyDescent="0.25">
      <c r="A11" s="1" t="s">
        <v>15</v>
      </c>
      <c r="B11" s="99" t="s">
        <v>16</v>
      </c>
      <c r="C11" s="99"/>
      <c r="D11" s="99"/>
      <c r="E11" s="99"/>
      <c r="F11" s="99"/>
      <c r="G11" s="99"/>
      <c r="H11" s="99"/>
      <c r="I11" s="1" t="s">
        <v>124</v>
      </c>
    </row>
    <row r="12" spans="1:9" ht="16.5" x14ac:dyDescent="0.25">
      <c r="A12" s="168"/>
      <c r="B12" s="168"/>
      <c r="C12" s="168"/>
      <c r="D12" s="168"/>
      <c r="E12" s="168"/>
      <c r="F12" s="168"/>
      <c r="G12" s="168"/>
      <c r="H12" s="168"/>
      <c r="I12" s="168"/>
    </row>
    <row r="13" spans="1:9" ht="16.5" x14ac:dyDescent="0.25">
      <c r="A13" s="100" t="s">
        <v>17</v>
      </c>
      <c r="B13" s="100"/>
      <c r="C13" s="100"/>
      <c r="D13" s="100"/>
      <c r="E13" s="100"/>
      <c r="F13" s="100"/>
      <c r="G13" s="100"/>
      <c r="H13" s="100"/>
      <c r="I13" s="100"/>
    </row>
    <row r="14" spans="1:9" ht="16.5" x14ac:dyDescent="0.25">
      <c r="A14" s="148"/>
      <c r="B14" s="148"/>
      <c r="C14" s="148"/>
      <c r="D14" s="148"/>
      <c r="E14" s="148"/>
      <c r="F14" s="148"/>
      <c r="G14" s="148"/>
      <c r="H14" s="148"/>
      <c r="I14" s="148"/>
    </row>
    <row r="15" spans="1:9" ht="16.5" x14ac:dyDescent="0.25">
      <c r="A15" s="152" t="s">
        <v>18</v>
      </c>
      <c r="B15" s="153"/>
      <c r="C15" s="153"/>
      <c r="D15" s="153"/>
      <c r="E15" s="153"/>
      <c r="F15" s="153"/>
      <c r="G15" s="153"/>
      <c r="H15" s="153"/>
      <c r="I15" s="154"/>
    </row>
    <row r="16" spans="1:9" ht="16.5" x14ac:dyDescent="0.25">
      <c r="A16" s="1">
        <v>1</v>
      </c>
      <c r="B16" s="99" t="s">
        <v>19</v>
      </c>
      <c r="C16" s="99"/>
      <c r="D16" s="99"/>
      <c r="E16" s="99"/>
      <c r="F16" s="99"/>
      <c r="G16" s="99"/>
      <c r="H16" s="99"/>
      <c r="I16" s="37">
        <v>2238.1</v>
      </c>
    </row>
    <row r="17" spans="1:11" ht="16.5" x14ac:dyDescent="0.25">
      <c r="A17" s="155">
        <v>2</v>
      </c>
      <c r="B17" s="157" t="s">
        <v>20</v>
      </c>
      <c r="C17" s="158"/>
      <c r="D17" s="158"/>
      <c r="E17" s="158"/>
      <c r="F17" s="158"/>
      <c r="G17" s="158"/>
      <c r="H17" s="159"/>
      <c r="I17" s="3" t="s">
        <v>129</v>
      </c>
    </row>
    <row r="18" spans="1:11" ht="16.5" x14ac:dyDescent="0.25">
      <c r="A18" s="156"/>
      <c r="B18" s="160"/>
      <c r="C18" s="161"/>
      <c r="D18" s="161"/>
      <c r="E18" s="161"/>
      <c r="F18" s="161"/>
      <c r="G18" s="161"/>
      <c r="H18" s="162"/>
      <c r="I18" s="3" t="s">
        <v>126</v>
      </c>
    </row>
    <row r="19" spans="1:11" ht="16.5" x14ac:dyDescent="0.25">
      <c r="A19" s="1">
        <v>3</v>
      </c>
      <c r="B19" s="99" t="s">
        <v>22</v>
      </c>
      <c r="C19" s="99"/>
      <c r="D19" s="99"/>
      <c r="E19" s="99"/>
      <c r="F19" s="99"/>
      <c r="G19" s="99"/>
      <c r="H19" s="99"/>
      <c r="I19" s="80" t="s">
        <v>255</v>
      </c>
    </row>
    <row r="20" spans="1:11" ht="16.5" x14ac:dyDescent="0.25">
      <c r="A20" s="1">
        <v>4</v>
      </c>
      <c r="B20" s="99" t="s">
        <v>24</v>
      </c>
      <c r="C20" s="99"/>
      <c r="D20" s="99"/>
      <c r="E20" s="99"/>
      <c r="F20" s="99"/>
      <c r="G20" s="99"/>
      <c r="H20" s="99"/>
      <c r="I20" s="4" t="s">
        <v>256</v>
      </c>
    </row>
    <row r="21" spans="1:11" ht="16.5" x14ac:dyDescent="0.25">
      <c r="A21" s="1">
        <v>5</v>
      </c>
      <c r="B21" s="99" t="s">
        <v>26</v>
      </c>
      <c r="C21" s="99"/>
      <c r="D21" s="99"/>
      <c r="E21" s="99"/>
      <c r="F21" s="99"/>
      <c r="G21" s="99"/>
      <c r="H21" s="99"/>
      <c r="I21" s="2">
        <v>44945</v>
      </c>
    </row>
    <row r="22" spans="1:11" ht="16.5" x14ac:dyDescent="0.25">
      <c r="A22" s="163"/>
      <c r="B22" s="163"/>
      <c r="C22" s="163"/>
      <c r="D22" s="163"/>
      <c r="E22" s="163"/>
      <c r="F22" s="163"/>
      <c r="G22" s="163"/>
      <c r="H22" s="163"/>
      <c r="I22" s="163"/>
    </row>
    <row r="23" spans="1:11" ht="16.5" x14ac:dyDescent="0.25">
      <c r="A23" s="5">
        <v>1</v>
      </c>
      <c r="B23" s="149" t="s">
        <v>27</v>
      </c>
      <c r="C23" s="150"/>
      <c r="D23" s="150"/>
      <c r="E23" s="150"/>
      <c r="F23" s="150"/>
      <c r="G23" s="151"/>
      <c r="H23" s="5" t="s">
        <v>28</v>
      </c>
      <c r="I23" s="5" t="s">
        <v>29</v>
      </c>
    </row>
    <row r="24" spans="1:11" ht="16.5" x14ac:dyDescent="0.25">
      <c r="A24" s="6" t="s">
        <v>3</v>
      </c>
      <c r="B24" s="99" t="s">
        <v>30</v>
      </c>
      <c r="C24" s="99"/>
      <c r="D24" s="99"/>
      <c r="E24" s="99"/>
      <c r="F24" s="99"/>
      <c r="G24" s="99"/>
      <c r="H24" s="7">
        <v>1</v>
      </c>
      <c r="I24" s="36">
        <v>2238.1</v>
      </c>
    </row>
    <row r="25" spans="1:11" ht="16.5" x14ac:dyDescent="0.25">
      <c r="A25" s="8" t="s">
        <v>5</v>
      </c>
      <c r="B25" s="99" t="s">
        <v>31</v>
      </c>
      <c r="C25" s="99"/>
      <c r="D25" s="99"/>
      <c r="E25" s="99"/>
      <c r="F25" s="99"/>
      <c r="G25" s="99"/>
      <c r="H25" s="9"/>
      <c r="I25" s="31">
        <v>0</v>
      </c>
    </row>
    <row r="26" spans="1:11" ht="16.5" x14ac:dyDescent="0.25">
      <c r="A26" s="97" t="s">
        <v>32</v>
      </c>
      <c r="B26" s="97"/>
      <c r="C26" s="97"/>
      <c r="D26" s="97"/>
      <c r="E26" s="97"/>
      <c r="F26" s="97"/>
      <c r="G26" s="97"/>
      <c r="H26" s="97"/>
      <c r="I26" s="33">
        <f>SUM(I24:I25)</f>
        <v>2238.1</v>
      </c>
    </row>
    <row r="27" spans="1:11" ht="16.5" x14ac:dyDescent="0.25">
      <c r="A27" s="148"/>
      <c r="B27" s="148"/>
      <c r="C27" s="148"/>
      <c r="D27" s="148"/>
      <c r="E27" s="148"/>
      <c r="F27" s="148"/>
      <c r="G27" s="148"/>
      <c r="H27" s="148"/>
      <c r="I27" s="148"/>
    </row>
    <row r="28" spans="1:11" ht="16.5" x14ac:dyDescent="0.25">
      <c r="A28" s="98" t="s">
        <v>33</v>
      </c>
      <c r="B28" s="98"/>
      <c r="C28" s="98"/>
      <c r="D28" s="98"/>
      <c r="E28" s="98"/>
      <c r="F28" s="98"/>
      <c r="G28" s="98"/>
      <c r="H28" s="98"/>
      <c r="I28" s="98"/>
    </row>
    <row r="29" spans="1:11" ht="16.5" x14ac:dyDescent="0.25">
      <c r="A29" s="97" t="s">
        <v>34</v>
      </c>
      <c r="B29" s="97"/>
      <c r="C29" s="97"/>
      <c r="D29" s="97"/>
      <c r="E29" s="97"/>
      <c r="F29" s="97"/>
      <c r="G29" s="97"/>
      <c r="H29" s="6" t="s">
        <v>28</v>
      </c>
      <c r="I29" s="6" t="s">
        <v>29</v>
      </c>
    </row>
    <row r="30" spans="1:11" ht="16.5" x14ac:dyDescent="0.25">
      <c r="A30" s="6" t="s">
        <v>3</v>
      </c>
      <c r="B30" s="121" t="s">
        <v>35</v>
      </c>
      <c r="C30" s="122"/>
      <c r="D30" s="122"/>
      <c r="E30" s="122"/>
      <c r="F30" s="122"/>
      <c r="G30" s="123"/>
      <c r="H30" s="10">
        <v>8.3299999999999999E-2</v>
      </c>
      <c r="I30" s="36">
        <f>I26*H30</f>
        <v>186.43373</v>
      </c>
    </row>
    <row r="31" spans="1:11" ht="16.5" x14ac:dyDescent="0.25">
      <c r="A31" s="6" t="s">
        <v>5</v>
      </c>
      <c r="B31" s="121" t="s">
        <v>36</v>
      </c>
      <c r="C31" s="122"/>
      <c r="D31" s="122"/>
      <c r="E31" s="122"/>
      <c r="F31" s="122"/>
      <c r="G31" s="123"/>
      <c r="H31" s="10">
        <v>0.121</v>
      </c>
      <c r="I31" s="36">
        <f>I26*H31</f>
        <v>270.81009999999998</v>
      </c>
      <c r="K31" s="43">
        <f>H33*H44</f>
        <v>0.11366880000000003</v>
      </c>
    </row>
    <row r="32" spans="1:11" ht="16.5" x14ac:dyDescent="0.25">
      <c r="A32" s="6" t="s">
        <v>7</v>
      </c>
      <c r="B32" s="121" t="s">
        <v>37</v>
      </c>
      <c r="C32" s="122"/>
      <c r="D32" s="122"/>
      <c r="E32" s="122"/>
      <c r="F32" s="122"/>
      <c r="G32" s="123"/>
      <c r="H32" s="11">
        <v>8.1299999999999997E-2</v>
      </c>
      <c r="I32" s="36">
        <f>I26*H32</f>
        <v>181.95752999999999</v>
      </c>
    </row>
    <row r="33" spans="1:9" ht="16.5" x14ac:dyDescent="0.25">
      <c r="A33" s="97" t="s">
        <v>38</v>
      </c>
      <c r="B33" s="97"/>
      <c r="C33" s="97"/>
      <c r="D33" s="97"/>
      <c r="E33" s="97"/>
      <c r="F33" s="97"/>
      <c r="G33" s="97"/>
      <c r="H33" s="12">
        <f>TRUNC(SUM(H30:H32),4)</f>
        <v>0.28560000000000002</v>
      </c>
      <c r="I33" s="33">
        <f>I30+I31+I32</f>
        <v>639.20136000000002</v>
      </c>
    </row>
    <row r="34" spans="1:9" ht="16.5" x14ac:dyDescent="0.25">
      <c r="A34" s="117"/>
      <c r="B34" s="117"/>
      <c r="C34" s="117"/>
      <c r="D34" s="117"/>
      <c r="E34" s="117"/>
      <c r="F34" s="117"/>
      <c r="G34" s="117"/>
      <c r="H34" s="117"/>
      <c r="I34" s="117"/>
    </row>
    <row r="35" spans="1:9" ht="16.5" x14ac:dyDescent="0.25">
      <c r="A35" s="138" t="s">
        <v>39</v>
      </c>
      <c r="B35" s="139"/>
      <c r="C35" s="139"/>
      <c r="D35" s="139"/>
      <c r="E35" s="139"/>
      <c r="F35" s="139"/>
      <c r="G35" s="140"/>
      <c r="H35" s="13" t="s">
        <v>28</v>
      </c>
      <c r="I35" s="13" t="s">
        <v>40</v>
      </c>
    </row>
    <row r="36" spans="1:9" ht="16.5" x14ac:dyDescent="0.25">
      <c r="A36" s="14" t="s">
        <v>3</v>
      </c>
      <c r="B36" s="145" t="s">
        <v>41</v>
      </c>
      <c r="C36" s="146"/>
      <c r="D36" s="146"/>
      <c r="E36" s="146"/>
      <c r="F36" s="146"/>
      <c r="G36" s="147"/>
      <c r="H36" s="85">
        <v>0.2</v>
      </c>
      <c r="I36" s="29">
        <f>I26*H36</f>
        <v>447.62</v>
      </c>
    </row>
    <row r="37" spans="1:9" ht="16.5" x14ac:dyDescent="0.25">
      <c r="A37" s="14" t="s">
        <v>5</v>
      </c>
      <c r="B37" s="145" t="s">
        <v>42</v>
      </c>
      <c r="C37" s="146"/>
      <c r="D37" s="146"/>
      <c r="E37" s="146"/>
      <c r="F37" s="146"/>
      <c r="G37" s="147"/>
      <c r="H37" s="10">
        <v>2.5000000000000001E-2</v>
      </c>
      <c r="I37" s="29">
        <f>I26*H37</f>
        <v>55.952500000000001</v>
      </c>
    </row>
    <row r="38" spans="1:9" ht="16.5" x14ac:dyDescent="0.25">
      <c r="A38" s="14" t="s">
        <v>7</v>
      </c>
      <c r="B38" s="145" t="s">
        <v>43</v>
      </c>
      <c r="C38" s="146"/>
      <c r="D38" s="146"/>
      <c r="E38" s="146"/>
      <c r="F38" s="146"/>
      <c r="G38" s="147"/>
      <c r="H38" s="15">
        <v>0.06</v>
      </c>
      <c r="I38" s="29">
        <f>I26*H38</f>
        <v>134.286</v>
      </c>
    </row>
    <row r="39" spans="1:9" ht="16.5" x14ac:dyDescent="0.25">
      <c r="A39" s="14" t="s">
        <v>9</v>
      </c>
      <c r="B39" s="145" t="s">
        <v>44</v>
      </c>
      <c r="C39" s="146"/>
      <c r="D39" s="146"/>
      <c r="E39" s="146"/>
      <c r="F39" s="146"/>
      <c r="G39" s="147"/>
      <c r="H39" s="10">
        <v>1.4999999999999999E-2</v>
      </c>
      <c r="I39" s="29">
        <f>I26*H39</f>
        <v>33.5715</v>
      </c>
    </row>
    <row r="40" spans="1:9" ht="16.5" x14ac:dyDescent="0.25">
      <c r="A40" s="14" t="s">
        <v>11</v>
      </c>
      <c r="B40" s="145" t="s">
        <v>45</v>
      </c>
      <c r="C40" s="146"/>
      <c r="D40" s="146"/>
      <c r="E40" s="146"/>
      <c r="F40" s="146"/>
      <c r="G40" s="147"/>
      <c r="H40" s="10">
        <v>0.01</v>
      </c>
      <c r="I40" s="29">
        <f>I26*H40</f>
        <v>22.381</v>
      </c>
    </row>
    <row r="41" spans="1:9" ht="16.5" x14ac:dyDescent="0.25">
      <c r="A41" s="14" t="s">
        <v>13</v>
      </c>
      <c r="B41" s="145" t="s">
        <v>46</v>
      </c>
      <c r="C41" s="146"/>
      <c r="D41" s="146"/>
      <c r="E41" s="146"/>
      <c r="F41" s="146"/>
      <c r="G41" s="147"/>
      <c r="H41" s="10">
        <v>6.0000000000000001E-3</v>
      </c>
      <c r="I41" s="29">
        <f>I26*H41</f>
        <v>13.428599999999999</v>
      </c>
    </row>
    <row r="42" spans="1:9" ht="16.5" x14ac:dyDescent="0.25">
      <c r="A42" s="14" t="s">
        <v>15</v>
      </c>
      <c r="B42" s="145" t="s">
        <v>47</v>
      </c>
      <c r="C42" s="146"/>
      <c r="D42" s="146"/>
      <c r="E42" s="146"/>
      <c r="F42" s="146"/>
      <c r="G42" s="147"/>
      <c r="H42" s="10">
        <v>2E-3</v>
      </c>
      <c r="I42" s="29">
        <f>I26*H42</f>
        <v>4.4761999999999995</v>
      </c>
    </row>
    <row r="43" spans="1:9" ht="16.5" x14ac:dyDescent="0.25">
      <c r="A43" s="14" t="s">
        <v>48</v>
      </c>
      <c r="B43" s="145" t="s">
        <v>49</v>
      </c>
      <c r="C43" s="146"/>
      <c r="D43" s="146"/>
      <c r="E43" s="146"/>
      <c r="F43" s="146"/>
      <c r="G43" s="147"/>
      <c r="H43" s="10">
        <v>0.08</v>
      </c>
      <c r="I43" s="29">
        <f>I26*H43</f>
        <v>179.048</v>
      </c>
    </row>
    <row r="44" spans="1:9" ht="16.5" x14ac:dyDescent="0.25">
      <c r="A44" s="118" t="s">
        <v>50</v>
      </c>
      <c r="B44" s="119"/>
      <c r="C44" s="119"/>
      <c r="D44" s="119"/>
      <c r="E44" s="119"/>
      <c r="F44" s="119"/>
      <c r="G44" s="120"/>
      <c r="H44" s="16">
        <f>SUM(H36:H43)</f>
        <v>0.39800000000000008</v>
      </c>
      <c r="I44" s="30">
        <f>SUM(I36:I43)</f>
        <v>890.76379999999995</v>
      </c>
    </row>
    <row r="45" spans="1:9" ht="16.5" x14ac:dyDescent="0.25">
      <c r="A45" s="117"/>
      <c r="B45" s="117"/>
      <c r="C45" s="117"/>
      <c r="D45" s="117"/>
      <c r="E45" s="117"/>
      <c r="F45" s="117"/>
      <c r="G45" s="117"/>
      <c r="H45" s="117"/>
      <c r="I45" s="117"/>
    </row>
    <row r="46" spans="1:9" ht="16.5" x14ac:dyDescent="0.25">
      <c r="A46" s="138" t="s">
        <v>51</v>
      </c>
      <c r="B46" s="139"/>
      <c r="C46" s="139"/>
      <c r="D46" s="139"/>
      <c r="E46" s="139"/>
      <c r="F46" s="139"/>
      <c r="G46" s="140"/>
      <c r="H46" s="17" t="s">
        <v>52</v>
      </c>
      <c r="I46" s="5" t="s">
        <v>29</v>
      </c>
    </row>
    <row r="47" spans="1:9" ht="16.5" x14ac:dyDescent="0.25">
      <c r="A47" s="6" t="s">
        <v>3</v>
      </c>
      <c r="B47" s="127" t="s">
        <v>53</v>
      </c>
      <c r="C47" s="128"/>
      <c r="D47" s="128"/>
      <c r="E47" s="128"/>
      <c r="F47" s="128"/>
      <c r="G47" s="129"/>
      <c r="H47" s="39">
        <v>5.5</v>
      </c>
      <c r="I47" s="36">
        <f>(11*22)-(I26*6%)</f>
        <v>107.714</v>
      </c>
    </row>
    <row r="48" spans="1:9" ht="16.5" x14ac:dyDescent="0.25">
      <c r="A48" s="6" t="s">
        <v>5</v>
      </c>
      <c r="B48" s="96" t="s">
        <v>54</v>
      </c>
      <c r="C48" s="96"/>
      <c r="D48" s="96"/>
      <c r="E48" s="96"/>
      <c r="F48" s="96"/>
      <c r="G48" s="96"/>
      <c r="H48" s="39">
        <v>40.5</v>
      </c>
      <c r="I48" s="36">
        <f>H48*22</f>
        <v>891</v>
      </c>
    </row>
    <row r="49" spans="1:11" ht="16.5" x14ac:dyDescent="0.25">
      <c r="A49" s="6" t="s">
        <v>7</v>
      </c>
      <c r="B49" s="96" t="s">
        <v>55</v>
      </c>
      <c r="C49" s="96"/>
      <c r="D49" s="96"/>
      <c r="E49" s="96"/>
      <c r="F49" s="96"/>
      <c r="G49" s="96"/>
      <c r="H49" s="18"/>
      <c r="I49" s="36">
        <f>H49</f>
        <v>0</v>
      </c>
      <c r="K49" s="38"/>
    </row>
    <row r="50" spans="1:11" ht="16.5" x14ac:dyDescent="0.25">
      <c r="A50" s="6" t="s">
        <v>9</v>
      </c>
      <c r="B50" s="96" t="s">
        <v>56</v>
      </c>
      <c r="C50" s="96"/>
      <c r="D50" s="96"/>
      <c r="E50" s="96"/>
      <c r="F50" s="96"/>
      <c r="G50" s="96"/>
      <c r="H50" s="18"/>
      <c r="I50" s="36">
        <f>H50</f>
        <v>0</v>
      </c>
    </row>
    <row r="51" spans="1:11" ht="16.5" x14ac:dyDescent="0.25">
      <c r="A51" s="6" t="s">
        <v>11</v>
      </c>
      <c r="B51" s="96" t="s">
        <v>57</v>
      </c>
      <c r="C51" s="96"/>
      <c r="D51" s="96"/>
      <c r="E51" s="96"/>
      <c r="F51" s="96"/>
      <c r="G51" s="96"/>
      <c r="H51" s="18"/>
      <c r="I51" s="36">
        <f>H51</f>
        <v>0</v>
      </c>
    </row>
    <row r="52" spans="1:11" ht="16.5" x14ac:dyDescent="0.25">
      <c r="A52" s="6" t="s">
        <v>13</v>
      </c>
      <c r="B52" s="99" t="s">
        <v>31</v>
      </c>
      <c r="C52" s="99"/>
      <c r="D52" s="99"/>
      <c r="E52" s="99"/>
      <c r="F52" s="99"/>
      <c r="G52" s="99"/>
      <c r="H52" s="18">
        <v>0</v>
      </c>
      <c r="I52" s="36">
        <f>H52</f>
        <v>0</v>
      </c>
    </row>
    <row r="53" spans="1:11" ht="16.5" x14ac:dyDescent="0.25">
      <c r="A53" s="130" t="s">
        <v>58</v>
      </c>
      <c r="B53" s="117"/>
      <c r="C53" s="117"/>
      <c r="D53" s="117"/>
      <c r="E53" s="117"/>
      <c r="F53" s="117"/>
      <c r="G53" s="131"/>
      <c r="H53" s="19"/>
      <c r="I53" s="33">
        <f>SUM(I47:I52)</f>
        <v>998.71399999999994</v>
      </c>
    </row>
    <row r="54" spans="1:11" ht="16.5" x14ac:dyDescent="0.25">
      <c r="A54" s="117"/>
      <c r="B54" s="117"/>
      <c r="C54" s="117"/>
      <c r="D54" s="117"/>
      <c r="E54" s="117"/>
      <c r="F54" s="117"/>
      <c r="G54" s="117"/>
      <c r="H54" s="117"/>
      <c r="I54" s="117"/>
    </row>
    <row r="55" spans="1:11" ht="16.5" x14ac:dyDescent="0.25">
      <c r="A55" s="100" t="s">
        <v>59</v>
      </c>
      <c r="B55" s="100"/>
      <c r="C55" s="100"/>
      <c r="D55" s="100"/>
      <c r="E55" s="100"/>
      <c r="F55" s="100"/>
      <c r="G55" s="100"/>
      <c r="H55" s="100"/>
      <c r="I55" s="100"/>
    </row>
    <row r="56" spans="1:11" ht="16.5" x14ac:dyDescent="0.25">
      <c r="A56" s="97" t="s">
        <v>60</v>
      </c>
      <c r="B56" s="97"/>
      <c r="C56" s="97"/>
      <c r="D56" s="97"/>
      <c r="E56" s="97"/>
      <c r="F56" s="97"/>
      <c r="G56" s="97"/>
      <c r="H56" s="97"/>
      <c r="I56" s="6" t="s">
        <v>29</v>
      </c>
    </row>
    <row r="57" spans="1:11" ht="16.5" x14ac:dyDescent="0.25">
      <c r="A57" s="6" t="s">
        <v>61</v>
      </c>
      <c r="B57" s="99" t="s">
        <v>62</v>
      </c>
      <c r="C57" s="99"/>
      <c r="D57" s="99"/>
      <c r="E57" s="99"/>
      <c r="F57" s="99"/>
      <c r="G57" s="99"/>
      <c r="H57" s="99"/>
      <c r="I57" s="36">
        <f>I33</f>
        <v>639.20136000000002</v>
      </c>
    </row>
    <row r="58" spans="1:11" ht="16.5" x14ac:dyDescent="0.25">
      <c r="A58" s="8" t="s">
        <v>63</v>
      </c>
      <c r="B58" s="99" t="s">
        <v>64</v>
      </c>
      <c r="C58" s="99"/>
      <c r="D58" s="99"/>
      <c r="E58" s="99"/>
      <c r="F58" s="99"/>
      <c r="G58" s="99"/>
      <c r="H58" s="99"/>
      <c r="I58" s="36">
        <f>I44</f>
        <v>890.76379999999995</v>
      </c>
    </row>
    <row r="59" spans="1:11" ht="16.5" x14ac:dyDescent="0.25">
      <c r="A59" s="8" t="s">
        <v>65</v>
      </c>
      <c r="B59" s="99" t="s">
        <v>66</v>
      </c>
      <c r="C59" s="99"/>
      <c r="D59" s="99"/>
      <c r="E59" s="99"/>
      <c r="F59" s="99"/>
      <c r="G59" s="99"/>
      <c r="H59" s="99"/>
      <c r="I59" s="36">
        <f>I53</f>
        <v>998.71399999999994</v>
      </c>
    </row>
    <row r="60" spans="1:11" ht="16.5" x14ac:dyDescent="0.25">
      <c r="A60" s="97" t="s">
        <v>67</v>
      </c>
      <c r="B60" s="97"/>
      <c r="C60" s="97"/>
      <c r="D60" s="97"/>
      <c r="E60" s="97"/>
      <c r="F60" s="97"/>
      <c r="G60" s="97"/>
      <c r="H60" s="97"/>
      <c r="I60" s="34">
        <f>TRUNC(SUM(I57:I59),2)</f>
        <v>2528.67</v>
      </c>
    </row>
    <row r="61" spans="1:11" ht="16.5" x14ac:dyDescent="0.25">
      <c r="A61" s="117"/>
      <c r="B61" s="117"/>
      <c r="C61" s="117"/>
      <c r="D61" s="117"/>
      <c r="E61" s="117"/>
      <c r="F61" s="117"/>
      <c r="G61" s="117"/>
      <c r="H61" s="117"/>
      <c r="I61" s="117"/>
    </row>
    <row r="62" spans="1:11" ht="16.5" x14ac:dyDescent="0.25">
      <c r="A62" s="98" t="s">
        <v>68</v>
      </c>
      <c r="B62" s="98"/>
      <c r="C62" s="98"/>
      <c r="D62" s="98"/>
      <c r="E62" s="98"/>
      <c r="F62" s="98"/>
      <c r="G62" s="98"/>
      <c r="H62" s="98"/>
      <c r="I62" s="98"/>
    </row>
    <row r="63" spans="1:11" ht="16.5" x14ac:dyDescent="0.25">
      <c r="A63" s="142" t="s">
        <v>69</v>
      </c>
      <c r="B63" s="143"/>
      <c r="C63" s="143"/>
      <c r="D63" s="143"/>
      <c r="E63" s="143"/>
      <c r="F63" s="143"/>
      <c r="G63" s="144"/>
      <c r="H63" s="20" t="s">
        <v>28</v>
      </c>
      <c r="I63" s="20" t="s">
        <v>40</v>
      </c>
    </row>
    <row r="64" spans="1:11" ht="16.5" x14ac:dyDescent="0.25">
      <c r="A64" s="14" t="s">
        <v>3</v>
      </c>
      <c r="B64" s="121" t="s">
        <v>70</v>
      </c>
      <c r="C64" s="122"/>
      <c r="D64" s="122"/>
      <c r="E64" s="122"/>
      <c r="F64" s="122"/>
      <c r="G64" s="123"/>
      <c r="H64" s="10">
        <v>4.5999999999999999E-3</v>
      </c>
      <c r="I64" s="29">
        <f>H64*K64</f>
        <v>10.295259999999999</v>
      </c>
      <c r="K64" s="38">
        <f>I16</f>
        <v>2238.1</v>
      </c>
    </row>
    <row r="65" spans="1:9" ht="16.5" x14ac:dyDescent="0.25">
      <c r="A65" s="14" t="s">
        <v>5</v>
      </c>
      <c r="B65" s="121" t="s">
        <v>71</v>
      </c>
      <c r="C65" s="122"/>
      <c r="D65" s="122"/>
      <c r="E65" s="122"/>
      <c r="F65" s="122"/>
      <c r="G65" s="123"/>
      <c r="H65" s="10">
        <v>4.0000000000000002E-4</v>
      </c>
      <c r="I65" s="29">
        <f>K64*H65</f>
        <v>0.89524000000000004</v>
      </c>
    </row>
    <row r="66" spans="1:9" ht="16.5" x14ac:dyDescent="0.25">
      <c r="A66" s="14" t="s">
        <v>7</v>
      </c>
      <c r="B66" s="121" t="s">
        <v>72</v>
      </c>
      <c r="C66" s="122"/>
      <c r="D66" s="122"/>
      <c r="E66" s="122"/>
      <c r="F66" s="122"/>
      <c r="G66" s="123"/>
      <c r="H66" s="10">
        <v>4.3400000000000001E-2</v>
      </c>
      <c r="I66" s="29">
        <f>K64*H66</f>
        <v>97.133539999999996</v>
      </c>
    </row>
    <row r="67" spans="1:9" ht="16.5" x14ac:dyDescent="0.25">
      <c r="A67" s="14" t="s">
        <v>9</v>
      </c>
      <c r="B67" s="121" t="s">
        <v>73</v>
      </c>
      <c r="C67" s="122"/>
      <c r="D67" s="122"/>
      <c r="E67" s="122"/>
      <c r="F67" s="122"/>
      <c r="G67" s="123"/>
      <c r="H67" s="10">
        <v>1.9400000000000001E-2</v>
      </c>
      <c r="I67" s="29">
        <f>K64*H67</f>
        <v>43.419139999999999</v>
      </c>
    </row>
    <row r="68" spans="1:9" ht="16.5" x14ac:dyDescent="0.25">
      <c r="A68" s="14" t="s">
        <v>11</v>
      </c>
      <c r="B68" s="121" t="s">
        <v>74</v>
      </c>
      <c r="C68" s="122"/>
      <c r="D68" s="122"/>
      <c r="E68" s="122"/>
      <c r="F68" s="122"/>
      <c r="G68" s="123"/>
      <c r="H68" s="10">
        <v>7.7000000000000002E-3</v>
      </c>
      <c r="I68" s="29">
        <f>K64*H68</f>
        <v>17.233370000000001</v>
      </c>
    </row>
    <row r="69" spans="1:9" ht="16.5" x14ac:dyDescent="0.25">
      <c r="A69" s="14" t="s">
        <v>13</v>
      </c>
      <c r="B69" s="121" t="s">
        <v>75</v>
      </c>
      <c r="C69" s="122"/>
      <c r="D69" s="122"/>
      <c r="E69" s="122"/>
      <c r="F69" s="122"/>
      <c r="G69" s="123"/>
      <c r="H69" s="10">
        <v>6.6E-3</v>
      </c>
      <c r="I69" s="29">
        <f>K64*H69</f>
        <v>14.771459999999999</v>
      </c>
    </row>
    <row r="70" spans="1:9" ht="16.5" x14ac:dyDescent="0.25">
      <c r="A70" s="118" t="s">
        <v>76</v>
      </c>
      <c r="B70" s="119"/>
      <c r="C70" s="119"/>
      <c r="D70" s="119"/>
      <c r="E70" s="119"/>
      <c r="F70" s="119"/>
      <c r="G70" s="120"/>
      <c r="H70" s="16">
        <f>SUM(H64:H69)</f>
        <v>8.2099999999999992E-2</v>
      </c>
      <c r="I70" s="30">
        <f>SUM(I64:I69)</f>
        <v>183.74800999999999</v>
      </c>
    </row>
    <row r="71" spans="1:9" ht="16.5" x14ac:dyDescent="0.25">
      <c r="A71" s="117"/>
      <c r="B71" s="117"/>
      <c r="C71" s="117"/>
      <c r="D71" s="117"/>
      <c r="E71" s="117"/>
      <c r="F71" s="117"/>
      <c r="G71" s="117"/>
      <c r="H71" s="117"/>
      <c r="I71" s="117"/>
    </row>
    <row r="72" spans="1:9" ht="16.5" x14ac:dyDescent="0.25">
      <c r="A72" s="98" t="s">
        <v>77</v>
      </c>
      <c r="B72" s="98"/>
      <c r="C72" s="98"/>
      <c r="D72" s="98"/>
      <c r="E72" s="98"/>
      <c r="F72" s="98"/>
      <c r="G72" s="98"/>
      <c r="H72" s="98"/>
      <c r="I72" s="98"/>
    </row>
    <row r="73" spans="1:9" ht="16.5" x14ac:dyDescent="0.25">
      <c r="A73" s="142" t="s">
        <v>78</v>
      </c>
      <c r="B73" s="143"/>
      <c r="C73" s="143"/>
      <c r="D73" s="143"/>
      <c r="E73" s="143"/>
      <c r="F73" s="143"/>
      <c r="G73" s="144"/>
      <c r="H73" s="20" t="s">
        <v>28</v>
      </c>
      <c r="I73" s="20" t="s">
        <v>40</v>
      </c>
    </row>
    <row r="74" spans="1:9" ht="16.5" x14ac:dyDescent="0.25">
      <c r="A74" s="14" t="s">
        <v>3</v>
      </c>
      <c r="B74" s="121" t="s">
        <v>79</v>
      </c>
      <c r="C74" s="122"/>
      <c r="D74" s="122"/>
      <c r="E74" s="122"/>
      <c r="F74" s="122"/>
      <c r="G74" s="123"/>
      <c r="H74" s="10">
        <v>8.0000000000000004E-4</v>
      </c>
      <c r="I74" s="29">
        <f>K64*H74</f>
        <v>1.7904800000000001</v>
      </c>
    </row>
    <row r="75" spans="1:9" ht="16.5" x14ac:dyDescent="0.25">
      <c r="A75" s="14" t="s">
        <v>5</v>
      </c>
      <c r="B75" s="121" t="s">
        <v>80</v>
      </c>
      <c r="C75" s="122"/>
      <c r="D75" s="122"/>
      <c r="E75" s="122"/>
      <c r="F75" s="122"/>
      <c r="G75" s="123"/>
      <c r="H75" s="10">
        <v>1.66E-2</v>
      </c>
      <c r="I75" s="29">
        <f>K64*H75</f>
        <v>37.152459999999998</v>
      </c>
    </row>
    <row r="76" spans="1:9" ht="16.5" x14ac:dyDescent="0.25">
      <c r="A76" s="14" t="s">
        <v>7</v>
      </c>
      <c r="B76" s="121" t="s">
        <v>81</v>
      </c>
      <c r="C76" s="122"/>
      <c r="D76" s="122"/>
      <c r="E76" s="122"/>
      <c r="F76" s="122"/>
      <c r="G76" s="123"/>
      <c r="H76" s="10">
        <v>2.0000000000000001E-4</v>
      </c>
      <c r="I76" s="29">
        <f>K64*H76</f>
        <v>0.44762000000000002</v>
      </c>
    </row>
    <row r="77" spans="1:9" ht="16.5" x14ac:dyDescent="0.25">
      <c r="A77" s="14" t="s">
        <v>9</v>
      </c>
      <c r="B77" s="121" t="s">
        <v>82</v>
      </c>
      <c r="C77" s="122"/>
      <c r="D77" s="122"/>
      <c r="E77" s="122"/>
      <c r="F77" s="122"/>
      <c r="G77" s="123"/>
      <c r="H77" s="10">
        <v>2.9999999999999997E-4</v>
      </c>
      <c r="I77" s="29">
        <f>K64*H77</f>
        <v>0.67142999999999986</v>
      </c>
    </row>
    <row r="78" spans="1:9" ht="16.5" x14ac:dyDescent="0.25">
      <c r="A78" s="14" t="s">
        <v>11</v>
      </c>
      <c r="B78" s="121" t="s">
        <v>83</v>
      </c>
      <c r="C78" s="122"/>
      <c r="D78" s="122"/>
      <c r="E78" s="122"/>
      <c r="F78" s="122"/>
      <c r="G78" s="123"/>
      <c r="H78" s="10">
        <v>5.9999999999999995E-4</v>
      </c>
      <c r="I78" s="29">
        <f>K64*H78</f>
        <v>1.3428599999999997</v>
      </c>
    </row>
    <row r="79" spans="1:9" ht="16.5" x14ac:dyDescent="0.25">
      <c r="A79" s="14" t="s">
        <v>13</v>
      </c>
      <c r="B79" s="121" t="s">
        <v>84</v>
      </c>
      <c r="C79" s="122"/>
      <c r="D79" s="122"/>
      <c r="E79" s="122"/>
      <c r="F79" s="122"/>
      <c r="G79" s="123"/>
      <c r="H79" s="10">
        <f>'[1]Tec Secretariado'!H79</f>
        <v>0</v>
      </c>
      <c r="I79" s="29">
        <f>K64*H79</f>
        <v>0</v>
      </c>
    </row>
    <row r="80" spans="1:9" ht="16.5" x14ac:dyDescent="0.25">
      <c r="A80" s="118" t="s">
        <v>85</v>
      </c>
      <c r="B80" s="119"/>
      <c r="C80" s="119"/>
      <c r="D80" s="119"/>
      <c r="E80" s="119"/>
      <c r="F80" s="119"/>
      <c r="G80" s="120"/>
      <c r="H80" s="16">
        <f>SUM(H74:H79)</f>
        <v>1.8499999999999999E-2</v>
      </c>
      <c r="I80" s="30">
        <f>SUM(I74:I79)</f>
        <v>41.404850000000003</v>
      </c>
    </row>
    <row r="81" spans="1:11" ht="16.5" x14ac:dyDescent="0.25">
      <c r="A81" s="117"/>
      <c r="B81" s="117"/>
      <c r="C81" s="117"/>
      <c r="D81" s="117"/>
      <c r="E81" s="117"/>
      <c r="F81" s="117"/>
      <c r="G81" s="117"/>
      <c r="H81" s="117"/>
      <c r="I81" s="117"/>
    </row>
    <row r="82" spans="1:11" ht="16.5" x14ac:dyDescent="0.25">
      <c r="A82" s="97" t="s">
        <v>86</v>
      </c>
      <c r="B82" s="97"/>
      <c r="C82" s="97"/>
      <c r="D82" s="97"/>
      <c r="E82" s="97"/>
      <c r="F82" s="97"/>
      <c r="G82" s="97"/>
      <c r="H82" s="6" t="s">
        <v>28</v>
      </c>
      <c r="I82" s="6" t="s">
        <v>29</v>
      </c>
    </row>
    <row r="83" spans="1:11" ht="16.5" x14ac:dyDescent="0.25">
      <c r="A83" s="6" t="s">
        <v>3</v>
      </c>
      <c r="B83" s="99" t="s">
        <v>87</v>
      </c>
      <c r="C83" s="99"/>
      <c r="D83" s="99"/>
      <c r="E83" s="99"/>
      <c r="F83" s="99"/>
      <c r="G83" s="99"/>
      <c r="H83" s="10">
        <v>8.9999999999999993E-3</v>
      </c>
      <c r="I83" s="31">
        <f>K64*H83</f>
        <v>20.142899999999997</v>
      </c>
    </row>
    <row r="84" spans="1:11" ht="16.5" x14ac:dyDescent="0.25">
      <c r="A84" s="97" t="s">
        <v>88</v>
      </c>
      <c r="B84" s="97"/>
      <c r="C84" s="97"/>
      <c r="D84" s="97"/>
      <c r="E84" s="97"/>
      <c r="F84" s="97"/>
      <c r="G84" s="97"/>
      <c r="H84" s="12"/>
      <c r="I84" s="33">
        <f>TRUNC(SUM(I83),2)</f>
        <v>20.14</v>
      </c>
    </row>
    <row r="85" spans="1:11" ht="16.5" x14ac:dyDescent="0.25">
      <c r="A85" s="117"/>
      <c r="B85" s="117"/>
      <c r="C85" s="117"/>
      <c r="D85" s="117"/>
      <c r="E85" s="117"/>
      <c r="F85" s="117"/>
      <c r="G85" s="117"/>
      <c r="H85" s="117"/>
      <c r="I85" s="117"/>
    </row>
    <row r="86" spans="1:11" ht="16.5" x14ac:dyDescent="0.25">
      <c r="A86" s="100" t="s">
        <v>89</v>
      </c>
      <c r="B86" s="100"/>
      <c r="C86" s="100"/>
      <c r="D86" s="100"/>
      <c r="E86" s="100"/>
      <c r="F86" s="100"/>
      <c r="G86" s="100"/>
      <c r="H86" s="100"/>
      <c r="I86" s="100"/>
    </row>
    <row r="87" spans="1:11" ht="16.5" x14ac:dyDescent="0.25">
      <c r="A87" s="97" t="s">
        <v>90</v>
      </c>
      <c r="B87" s="97"/>
      <c r="C87" s="97"/>
      <c r="D87" s="97"/>
      <c r="E87" s="97"/>
      <c r="F87" s="97"/>
      <c r="G87" s="97"/>
      <c r="H87" s="97"/>
      <c r="I87" s="6" t="s">
        <v>29</v>
      </c>
    </row>
    <row r="88" spans="1:11" ht="16.5" x14ac:dyDescent="0.25">
      <c r="A88" s="6" t="s">
        <v>91</v>
      </c>
      <c r="B88" s="99" t="s">
        <v>92</v>
      </c>
      <c r="C88" s="99"/>
      <c r="D88" s="99"/>
      <c r="E88" s="99"/>
      <c r="F88" s="99"/>
      <c r="G88" s="99"/>
      <c r="H88" s="99"/>
      <c r="I88" s="31">
        <f>I80</f>
        <v>41.404850000000003</v>
      </c>
    </row>
    <row r="89" spans="1:11" ht="16.5" x14ac:dyDescent="0.25">
      <c r="A89" s="8" t="s">
        <v>93</v>
      </c>
      <c r="B89" s="99" t="s">
        <v>94</v>
      </c>
      <c r="C89" s="99"/>
      <c r="D89" s="99"/>
      <c r="E89" s="99"/>
      <c r="F89" s="99"/>
      <c r="G89" s="99"/>
      <c r="H89" s="99"/>
      <c r="I89" s="32">
        <f>I84</f>
        <v>20.14</v>
      </c>
    </row>
    <row r="90" spans="1:11" ht="16.5" x14ac:dyDescent="0.25">
      <c r="A90" s="97" t="s">
        <v>95</v>
      </c>
      <c r="B90" s="97"/>
      <c r="C90" s="97"/>
      <c r="D90" s="97"/>
      <c r="E90" s="97"/>
      <c r="F90" s="97"/>
      <c r="G90" s="97"/>
      <c r="H90" s="97"/>
      <c r="I90" s="34">
        <f>TRUNC(SUM(I88:I89),2)</f>
        <v>61.54</v>
      </c>
    </row>
    <row r="91" spans="1:11" ht="16.5" x14ac:dyDescent="0.25">
      <c r="A91" s="141" t="s">
        <v>96</v>
      </c>
      <c r="B91" s="141"/>
      <c r="C91" s="141"/>
      <c r="D91" s="141"/>
      <c r="E91" s="141"/>
      <c r="F91" s="141"/>
      <c r="G91" s="141"/>
      <c r="H91" s="21">
        <f>I91/I26</f>
        <v>0.79319653724141015</v>
      </c>
      <c r="I91" s="35">
        <f>I33+I44+I70+I90</f>
        <v>1775.25317</v>
      </c>
      <c r="K91" s="38"/>
    </row>
    <row r="92" spans="1:11" ht="16.5" x14ac:dyDescent="0.25">
      <c r="A92" s="117"/>
      <c r="B92" s="117"/>
      <c r="C92" s="117"/>
      <c r="D92" s="117"/>
      <c r="E92" s="117"/>
      <c r="F92" s="117"/>
      <c r="G92" s="117"/>
      <c r="H92" s="117"/>
      <c r="I92" s="117"/>
    </row>
    <row r="93" spans="1:11" ht="16.5" x14ac:dyDescent="0.25">
      <c r="A93" s="98" t="s">
        <v>97</v>
      </c>
      <c r="B93" s="98"/>
      <c r="C93" s="98"/>
      <c r="D93" s="98"/>
      <c r="E93" s="98"/>
      <c r="F93" s="98"/>
      <c r="G93" s="98"/>
      <c r="H93" s="98"/>
      <c r="I93" s="98"/>
    </row>
    <row r="94" spans="1:11" ht="16.5" x14ac:dyDescent="0.25">
      <c r="A94" s="6">
        <v>5</v>
      </c>
      <c r="B94" s="130" t="s">
        <v>98</v>
      </c>
      <c r="C94" s="117"/>
      <c r="D94" s="117"/>
      <c r="E94" s="117"/>
      <c r="F94" s="117"/>
      <c r="G94" s="117"/>
      <c r="H94" s="131"/>
      <c r="I94" s="22" t="s">
        <v>29</v>
      </c>
    </row>
    <row r="95" spans="1:11" ht="16.5" x14ac:dyDescent="0.25">
      <c r="A95" s="6" t="s">
        <v>3</v>
      </c>
      <c r="B95" s="96" t="s">
        <v>99</v>
      </c>
      <c r="C95" s="96"/>
      <c r="D95" s="96"/>
      <c r="E95" s="96"/>
      <c r="F95" s="96"/>
      <c r="G95" s="96"/>
      <c r="H95" s="18"/>
      <c r="I95" s="31">
        <v>61.51</v>
      </c>
    </row>
    <row r="96" spans="1:11" ht="16.5" x14ac:dyDescent="0.25">
      <c r="A96" s="6" t="s">
        <v>5</v>
      </c>
      <c r="B96" s="127" t="s">
        <v>132</v>
      </c>
      <c r="C96" s="128"/>
      <c r="D96" s="128"/>
      <c r="E96" s="128"/>
      <c r="F96" s="128"/>
      <c r="G96" s="129"/>
      <c r="H96" s="18"/>
      <c r="I96" s="31">
        <v>0</v>
      </c>
    </row>
    <row r="97" spans="1:11" ht="16.5" x14ac:dyDescent="0.25">
      <c r="A97" s="23" t="s">
        <v>7</v>
      </c>
      <c r="B97" s="127" t="s">
        <v>31</v>
      </c>
      <c r="C97" s="128"/>
      <c r="D97" s="128"/>
      <c r="E97" s="128"/>
      <c r="F97" s="128"/>
      <c r="G97" s="129"/>
      <c r="H97" s="18"/>
      <c r="I97" s="32">
        <v>0</v>
      </c>
    </row>
    <row r="98" spans="1:11" ht="16.5" x14ac:dyDescent="0.25">
      <c r="A98" s="130" t="s">
        <v>100</v>
      </c>
      <c r="B98" s="117"/>
      <c r="C98" s="117"/>
      <c r="D98" s="117"/>
      <c r="E98" s="117"/>
      <c r="F98" s="117"/>
      <c r="G98" s="117"/>
      <c r="H98" s="131"/>
      <c r="I98" s="33">
        <f>TRUNC(SUM(I95:I97),2)</f>
        <v>61.51</v>
      </c>
    </row>
    <row r="99" spans="1:11" ht="16.5" x14ac:dyDescent="0.25">
      <c r="A99" s="117"/>
      <c r="B99" s="117"/>
      <c r="C99" s="117"/>
      <c r="D99" s="117"/>
      <c r="E99" s="117"/>
      <c r="F99" s="117"/>
      <c r="G99" s="117"/>
      <c r="H99" s="117"/>
      <c r="I99" s="117"/>
    </row>
    <row r="100" spans="1:11" ht="16.5" x14ac:dyDescent="0.25">
      <c r="A100" s="132" t="s">
        <v>101</v>
      </c>
      <c r="B100" s="133"/>
      <c r="C100" s="133"/>
      <c r="D100" s="133"/>
      <c r="E100" s="133"/>
      <c r="F100" s="133"/>
      <c r="G100" s="133"/>
      <c r="H100" s="133"/>
      <c r="I100" s="134"/>
    </row>
    <row r="101" spans="1:11" ht="16.5" x14ac:dyDescent="0.25">
      <c r="A101" s="6">
        <v>6</v>
      </c>
      <c r="B101" s="130" t="s">
        <v>102</v>
      </c>
      <c r="C101" s="117"/>
      <c r="D101" s="117"/>
      <c r="E101" s="117"/>
      <c r="F101" s="117"/>
      <c r="G101" s="131"/>
      <c r="H101" s="6" t="s">
        <v>28</v>
      </c>
      <c r="I101" s="6" t="s">
        <v>29</v>
      </c>
    </row>
    <row r="102" spans="1:11" ht="16.5" x14ac:dyDescent="0.25">
      <c r="A102" s="14" t="s">
        <v>3</v>
      </c>
      <c r="B102" s="121" t="s">
        <v>103</v>
      </c>
      <c r="C102" s="122"/>
      <c r="D102" s="122"/>
      <c r="E102" s="122"/>
      <c r="F102" s="122"/>
      <c r="G102" s="123"/>
      <c r="H102" s="24">
        <v>0.05</v>
      </c>
      <c r="I102" s="29">
        <f>ROUND(H102*I117,2)</f>
        <v>253.68</v>
      </c>
    </row>
    <row r="103" spans="1:11" ht="16.5" x14ac:dyDescent="0.25">
      <c r="A103" s="14" t="s">
        <v>5</v>
      </c>
      <c r="B103" s="121" t="s">
        <v>104</v>
      </c>
      <c r="C103" s="122"/>
      <c r="D103" s="122"/>
      <c r="E103" s="122"/>
      <c r="F103" s="122"/>
      <c r="G103" s="123"/>
      <c r="H103" s="24">
        <v>0.05</v>
      </c>
      <c r="I103" s="29">
        <f>H103*I117</f>
        <v>253.67840050000007</v>
      </c>
    </row>
    <row r="104" spans="1:11" ht="16.5" x14ac:dyDescent="0.25">
      <c r="A104" s="14" t="s">
        <v>7</v>
      </c>
      <c r="B104" s="124" t="s">
        <v>105</v>
      </c>
      <c r="C104" s="125"/>
      <c r="D104" s="125"/>
      <c r="E104" s="125"/>
      <c r="F104" s="125"/>
      <c r="G104" s="126"/>
      <c r="H104" s="25"/>
      <c r="I104" s="29"/>
    </row>
    <row r="105" spans="1:11" ht="16.5" x14ac:dyDescent="0.25">
      <c r="A105" s="14" t="s">
        <v>106</v>
      </c>
      <c r="B105" s="121" t="s">
        <v>107</v>
      </c>
      <c r="C105" s="122"/>
      <c r="D105" s="122"/>
      <c r="E105" s="122"/>
      <c r="F105" s="122"/>
      <c r="G105" s="123"/>
      <c r="H105" s="24">
        <v>1.6500000000000001E-2</v>
      </c>
      <c r="I105" s="29">
        <f>H105*I117</f>
        <v>83.713872165000012</v>
      </c>
    </row>
    <row r="106" spans="1:11" ht="16.5" x14ac:dyDescent="0.25">
      <c r="A106" s="14" t="s">
        <v>108</v>
      </c>
      <c r="B106" s="121" t="s">
        <v>109</v>
      </c>
      <c r="C106" s="122"/>
      <c r="D106" s="122"/>
      <c r="E106" s="122"/>
      <c r="F106" s="122"/>
      <c r="G106" s="123"/>
      <c r="H106" s="24">
        <v>7.5999999999999998E-2</v>
      </c>
      <c r="I106" s="29">
        <f>H106*I117</f>
        <v>385.59116876000007</v>
      </c>
      <c r="K106" s="38"/>
    </row>
    <row r="107" spans="1:11" ht="16.5" x14ac:dyDescent="0.25">
      <c r="A107" s="14" t="s">
        <v>110</v>
      </c>
      <c r="B107" s="121" t="s">
        <v>111</v>
      </c>
      <c r="C107" s="122"/>
      <c r="D107" s="122"/>
      <c r="E107" s="122"/>
      <c r="F107" s="122"/>
      <c r="G107" s="123"/>
      <c r="H107" s="24">
        <v>0.05</v>
      </c>
      <c r="I107" s="29">
        <f>H107*I117</f>
        <v>253.67840050000007</v>
      </c>
    </row>
    <row r="108" spans="1:11" ht="16.5" x14ac:dyDescent="0.25">
      <c r="A108" s="118" t="s">
        <v>112</v>
      </c>
      <c r="B108" s="119"/>
      <c r="C108" s="119"/>
      <c r="D108" s="119"/>
      <c r="E108" s="119"/>
      <c r="F108" s="119"/>
      <c r="G108" s="120"/>
      <c r="H108" s="26">
        <f>H105+H106+H107</f>
        <v>0.14250000000000002</v>
      </c>
      <c r="I108" s="30">
        <f>SUM(I102:I107)</f>
        <v>1230.3418419250002</v>
      </c>
    </row>
    <row r="109" spans="1:11" ht="16.5" x14ac:dyDescent="0.25">
      <c r="A109" s="116"/>
      <c r="B109" s="116"/>
      <c r="C109" s="116"/>
      <c r="D109" s="116"/>
      <c r="E109" s="116"/>
      <c r="F109" s="116"/>
      <c r="G109" s="116"/>
      <c r="H109" s="116"/>
      <c r="I109" s="116"/>
    </row>
    <row r="110" spans="1:11" ht="16.5" x14ac:dyDescent="0.25">
      <c r="A110" s="138" t="s">
        <v>113</v>
      </c>
      <c r="B110" s="139"/>
      <c r="C110" s="139"/>
      <c r="D110" s="139"/>
      <c r="E110" s="139"/>
      <c r="F110" s="139"/>
      <c r="G110" s="139"/>
      <c r="H110" s="139"/>
      <c r="I110" s="140"/>
    </row>
    <row r="111" spans="1:11" ht="16.5" x14ac:dyDescent="0.25">
      <c r="A111" s="130" t="s">
        <v>114</v>
      </c>
      <c r="B111" s="117"/>
      <c r="C111" s="117"/>
      <c r="D111" s="117"/>
      <c r="E111" s="117"/>
      <c r="F111" s="117"/>
      <c r="G111" s="117"/>
      <c r="H111" s="131"/>
      <c r="I111" s="6" t="s">
        <v>29</v>
      </c>
    </row>
    <row r="112" spans="1:11" ht="16.5" x14ac:dyDescent="0.25">
      <c r="A112" s="14" t="s">
        <v>3</v>
      </c>
      <c r="B112" s="121" t="s">
        <v>115</v>
      </c>
      <c r="C112" s="122"/>
      <c r="D112" s="122"/>
      <c r="E112" s="122"/>
      <c r="F112" s="122"/>
      <c r="G112" s="122"/>
      <c r="H112" s="123"/>
      <c r="I112" s="29">
        <f>I26</f>
        <v>2238.1</v>
      </c>
    </row>
    <row r="113" spans="1:11" ht="16.5" x14ac:dyDescent="0.25">
      <c r="A113" s="14" t="s">
        <v>5</v>
      </c>
      <c r="B113" s="121" t="s">
        <v>116</v>
      </c>
      <c r="C113" s="122"/>
      <c r="D113" s="122"/>
      <c r="E113" s="122"/>
      <c r="F113" s="122"/>
      <c r="G113" s="122"/>
      <c r="H113" s="123"/>
      <c r="I113" s="29">
        <f>I60</f>
        <v>2528.67</v>
      </c>
    </row>
    <row r="114" spans="1:11" ht="16.5" x14ac:dyDescent="0.25">
      <c r="A114" s="14" t="s">
        <v>7</v>
      </c>
      <c r="B114" s="121" t="s">
        <v>117</v>
      </c>
      <c r="C114" s="122"/>
      <c r="D114" s="122"/>
      <c r="E114" s="122"/>
      <c r="F114" s="122"/>
      <c r="G114" s="122"/>
      <c r="H114" s="123"/>
      <c r="I114" s="29">
        <f>I70</f>
        <v>183.74800999999999</v>
      </c>
    </row>
    <row r="115" spans="1:11" ht="16.5" x14ac:dyDescent="0.25">
      <c r="A115" s="14" t="s">
        <v>9</v>
      </c>
      <c r="B115" s="121" t="s">
        <v>90</v>
      </c>
      <c r="C115" s="122"/>
      <c r="D115" s="122"/>
      <c r="E115" s="122"/>
      <c r="F115" s="122"/>
      <c r="G115" s="122"/>
      <c r="H115" s="123"/>
      <c r="I115" s="29">
        <f>I90</f>
        <v>61.54</v>
      </c>
    </row>
    <row r="116" spans="1:11" ht="16.5" x14ac:dyDescent="0.25">
      <c r="A116" s="27" t="s">
        <v>11</v>
      </c>
      <c r="B116" s="121" t="s">
        <v>118</v>
      </c>
      <c r="C116" s="122"/>
      <c r="D116" s="122"/>
      <c r="E116" s="122"/>
      <c r="F116" s="122"/>
      <c r="G116" s="122"/>
      <c r="H116" s="123"/>
      <c r="I116" s="29">
        <f>I98</f>
        <v>61.51</v>
      </c>
    </row>
    <row r="117" spans="1:11" ht="16.5" x14ac:dyDescent="0.25">
      <c r="A117" s="135" t="s">
        <v>119</v>
      </c>
      <c r="B117" s="136"/>
      <c r="C117" s="136"/>
      <c r="D117" s="136"/>
      <c r="E117" s="136"/>
      <c r="F117" s="136"/>
      <c r="G117" s="136"/>
      <c r="H117" s="137"/>
      <c r="I117" s="29">
        <f>SUM(I112:I116)</f>
        <v>5073.5680100000009</v>
      </c>
    </row>
    <row r="118" spans="1:11" ht="16.5" x14ac:dyDescent="0.25">
      <c r="A118" s="14" t="s">
        <v>13</v>
      </c>
      <c r="B118" s="121" t="s">
        <v>120</v>
      </c>
      <c r="C118" s="122"/>
      <c r="D118" s="122"/>
      <c r="E118" s="122"/>
      <c r="F118" s="122"/>
      <c r="G118" s="122"/>
      <c r="H118" s="123"/>
      <c r="I118" s="29">
        <f>I108</f>
        <v>1230.3418419250002</v>
      </c>
    </row>
    <row r="119" spans="1:11" ht="16.5" x14ac:dyDescent="0.25">
      <c r="A119" s="118" t="s">
        <v>121</v>
      </c>
      <c r="B119" s="119"/>
      <c r="C119" s="119"/>
      <c r="D119" s="119"/>
      <c r="E119" s="119"/>
      <c r="F119" s="119"/>
      <c r="G119" s="119"/>
      <c r="H119" s="120"/>
      <c r="I119" s="30">
        <f>ROUND(SUM(I117:I118),2)</f>
        <v>6303.91</v>
      </c>
    </row>
    <row r="121" spans="1:11" x14ac:dyDescent="0.25">
      <c r="I121" s="38"/>
      <c r="K121" s="38"/>
    </row>
    <row r="123" spans="1:11" x14ac:dyDescent="0.25">
      <c r="I123" s="38"/>
    </row>
  </sheetData>
  <mergeCells count="119">
    <mergeCell ref="B7:H7"/>
    <mergeCell ref="B8:H8"/>
    <mergeCell ref="B9:H9"/>
    <mergeCell ref="B10:H10"/>
    <mergeCell ref="B11:H11"/>
    <mergeCell ref="A13:I13"/>
    <mergeCell ref="A1:I1"/>
    <mergeCell ref="A2:I2"/>
    <mergeCell ref="A3:I3"/>
    <mergeCell ref="A4:I4"/>
    <mergeCell ref="B5:H5"/>
    <mergeCell ref="B6:H6"/>
    <mergeCell ref="A12:I12"/>
    <mergeCell ref="B20:H20"/>
    <mergeCell ref="B21:H21"/>
    <mergeCell ref="B23:G23"/>
    <mergeCell ref="B24:G24"/>
    <mergeCell ref="B25:G25"/>
    <mergeCell ref="A26:H26"/>
    <mergeCell ref="A14:I14"/>
    <mergeCell ref="A15:I15"/>
    <mergeCell ref="B16:H16"/>
    <mergeCell ref="A17:A18"/>
    <mergeCell ref="B17:H18"/>
    <mergeCell ref="B19:H19"/>
    <mergeCell ref="A22:I22"/>
    <mergeCell ref="A33:G33"/>
    <mergeCell ref="A35:G35"/>
    <mergeCell ref="B36:G36"/>
    <mergeCell ref="B37:G37"/>
    <mergeCell ref="B38:G38"/>
    <mergeCell ref="B39:G39"/>
    <mergeCell ref="A27:I27"/>
    <mergeCell ref="A28:I28"/>
    <mergeCell ref="A29:G29"/>
    <mergeCell ref="B30:G30"/>
    <mergeCell ref="B31:G31"/>
    <mergeCell ref="B32:G32"/>
    <mergeCell ref="A34:I34"/>
    <mergeCell ref="B47:G47"/>
    <mergeCell ref="B48:G48"/>
    <mergeCell ref="B49:G49"/>
    <mergeCell ref="B50:G50"/>
    <mergeCell ref="B51:G51"/>
    <mergeCell ref="B52:G52"/>
    <mergeCell ref="B40:G40"/>
    <mergeCell ref="B41:G41"/>
    <mergeCell ref="B42:G42"/>
    <mergeCell ref="B43:G43"/>
    <mergeCell ref="A44:G44"/>
    <mergeCell ref="A46:G46"/>
    <mergeCell ref="A45:I45"/>
    <mergeCell ref="A60:H60"/>
    <mergeCell ref="A62:I62"/>
    <mergeCell ref="A63:G63"/>
    <mergeCell ref="B64:G64"/>
    <mergeCell ref="B65:G65"/>
    <mergeCell ref="B66:G66"/>
    <mergeCell ref="A53:G53"/>
    <mergeCell ref="A55:I55"/>
    <mergeCell ref="A56:H56"/>
    <mergeCell ref="B57:H57"/>
    <mergeCell ref="B58:H58"/>
    <mergeCell ref="B59:H59"/>
    <mergeCell ref="B74:G74"/>
    <mergeCell ref="B75:G75"/>
    <mergeCell ref="B76:G76"/>
    <mergeCell ref="B77:G77"/>
    <mergeCell ref="B78:G78"/>
    <mergeCell ref="B79:G79"/>
    <mergeCell ref="B67:G67"/>
    <mergeCell ref="B68:G68"/>
    <mergeCell ref="B69:G69"/>
    <mergeCell ref="A70:G70"/>
    <mergeCell ref="A72:I72"/>
    <mergeCell ref="A73:G73"/>
    <mergeCell ref="A91:G91"/>
    <mergeCell ref="A93:I93"/>
    <mergeCell ref="B94:H94"/>
    <mergeCell ref="A80:G80"/>
    <mergeCell ref="A82:G82"/>
    <mergeCell ref="B83:G83"/>
    <mergeCell ref="A84:G84"/>
    <mergeCell ref="A86:I86"/>
    <mergeCell ref="A87:H87"/>
    <mergeCell ref="B116:H116"/>
    <mergeCell ref="A117:H117"/>
    <mergeCell ref="B118:H118"/>
    <mergeCell ref="A119:H119"/>
    <mergeCell ref="A110:I110"/>
    <mergeCell ref="A111:H111"/>
    <mergeCell ref="B112:H112"/>
    <mergeCell ref="B113:H113"/>
    <mergeCell ref="B114:H114"/>
    <mergeCell ref="B115:H115"/>
    <mergeCell ref="A109:I109"/>
    <mergeCell ref="A99:I99"/>
    <mergeCell ref="A108:G108"/>
    <mergeCell ref="A92:I92"/>
    <mergeCell ref="A85:I85"/>
    <mergeCell ref="A81:I81"/>
    <mergeCell ref="A71:I71"/>
    <mergeCell ref="A61:I61"/>
    <mergeCell ref="A54:I54"/>
    <mergeCell ref="B102:G102"/>
    <mergeCell ref="B103:G103"/>
    <mergeCell ref="B104:G104"/>
    <mergeCell ref="B105:G105"/>
    <mergeCell ref="B106:G106"/>
    <mergeCell ref="B107:G107"/>
    <mergeCell ref="B95:G95"/>
    <mergeCell ref="B96:G96"/>
    <mergeCell ref="B97:G97"/>
    <mergeCell ref="A98:H98"/>
    <mergeCell ref="A100:I100"/>
    <mergeCell ref="B101:G101"/>
    <mergeCell ref="B88:H88"/>
    <mergeCell ref="B89:H89"/>
    <mergeCell ref="A90:H90"/>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opLeftCell="A61" workbookViewId="0">
      <selection activeCell="H68" sqref="H68"/>
    </sheetView>
  </sheetViews>
  <sheetFormatPr defaultRowHeight="15" x14ac:dyDescent="0.25"/>
  <cols>
    <col min="9" max="9" width="41" customWidth="1"/>
    <col min="11" max="11" width="12.140625" bestFit="1" customWidth="1"/>
  </cols>
  <sheetData>
    <row r="1" spans="1:11" ht="16.5" x14ac:dyDescent="0.25">
      <c r="A1" s="111" t="s">
        <v>0</v>
      </c>
      <c r="B1" s="111"/>
      <c r="C1" s="111"/>
      <c r="D1" s="111"/>
      <c r="E1" s="111"/>
      <c r="F1" s="111"/>
      <c r="G1" s="111"/>
      <c r="H1" s="111"/>
      <c r="I1" s="112"/>
    </row>
    <row r="2" spans="1:11" ht="16.5" x14ac:dyDescent="0.25">
      <c r="A2" s="164" t="s">
        <v>1</v>
      </c>
      <c r="B2" s="164"/>
      <c r="C2" s="164"/>
      <c r="D2" s="164"/>
      <c r="E2" s="164"/>
      <c r="F2" s="164"/>
      <c r="G2" s="164"/>
      <c r="H2" s="164"/>
      <c r="I2" s="165"/>
    </row>
    <row r="3" spans="1:11" ht="16.5" x14ac:dyDescent="0.25">
      <c r="A3" s="166"/>
      <c r="B3" s="166"/>
      <c r="C3" s="166"/>
      <c r="D3" s="166"/>
      <c r="E3" s="166"/>
      <c r="F3" s="166"/>
      <c r="G3" s="166"/>
      <c r="H3" s="166"/>
      <c r="I3" s="167"/>
    </row>
    <row r="4" spans="1:11" ht="16.5" x14ac:dyDescent="0.25">
      <c r="A4" s="100" t="s">
        <v>2</v>
      </c>
      <c r="B4" s="100"/>
      <c r="C4" s="100"/>
      <c r="D4" s="100"/>
      <c r="E4" s="100"/>
      <c r="F4" s="100"/>
      <c r="G4" s="100"/>
      <c r="H4" s="100"/>
      <c r="I4" s="100"/>
    </row>
    <row r="5" spans="1:11" ht="16.5" x14ac:dyDescent="0.25">
      <c r="A5" s="1" t="s">
        <v>3</v>
      </c>
      <c r="B5" s="99" t="s">
        <v>4</v>
      </c>
      <c r="C5" s="99"/>
      <c r="D5" s="99"/>
      <c r="E5" s="99"/>
      <c r="F5" s="99"/>
      <c r="G5" s="99"/>
      <c r="H5" s="99"/>
      <c r="I5" s="2"/>
    </row>
    <row r="6" spans="1:11" ht="16.5" x14ac:dyDescent="0.25">
      <c r="A6" s="1" t="s">
        <v>5</v>
      </c>
      <c r="B6" s="99" t="s">
        <v>6</v>
      </c>
      <c r="C6" s="99"/>
      <c r="D6" s="99"/>
      <c r="E6" s="99"/>
      <c r="F6" s="99"/>
      <c r="G6" s="99"/>
      <c r="H6" s="99"/>
      <c r="I6" s="1" t="s">
        <v>122</v>
      </c>
    </row>
    <row r="7" spans="1:11" ht="16.5" x14ac:dyDescent="0.25">
      <c r="A7" s="1" t="s">
        <v>7</v>
      </c>
      <c r="B7" s="99" t="s">
        <v>8</v>
      </c>
      <c r="C7" s="99"/>
      <c r="D7" s="99"/>
      <c r="E7" s="99"/>
      <c r="F7" s="99"/>
      <c r="G7" s="99"/>
      <c r="H7" s="99"/>
      <c r="I7" s="1">
        <v>12</v>
      </c>
    </row>
    <row r="8" spans="1:11" ht="16.5" x14ac:dyDescent="0.25">
      <c r="A8" s="1" t="s">
        <v>9</v>
      </c>
      <c r="B8" s="99" t="s">
        <v>10</v>
      </c>
      <c r="C8" s="99"/>
      <c r="D8" s="99"/>
      <c r="E8" s="99"/>
      <c r="F8" s="99"/>
      <c r="G8" s="99"/>
      <c r="H8" s="99"/>
      <c r="I8" s="1" t="s">
        <v>123</v>
      </c>
    </row>
    <row r="9" spans="1:11" ht="16.5" x14ac:dyDescent="0.25">
      <c r="A9" s="1" t="s">
        <v>11</v>
      </c>
      <c r="B9" s="99" t="s">
        <v>12</v>
      </c>
      <c r="C9" s="99"/>
      <c r="D9" s="99"/>
      <c r="E9" s="99"/>
      <c r="F9" s="99"/>
      <c r="G9" s="99"/>
      <c r="H9" s="99"/>
      <c r="I9" s="1">
        <v>2</v>
      </c>
    </row>
    <row r="10" spans="1:11" ht="16.5" x14ac:dyDescent="0.25">
      <c r="A10" s="1" t="s">
        <v>13</v>
      </c>
      <c r="B10" s="99" t="s">
        <v>14</v>
      </c>
      <c r="C10" s="99"/>
      <c r="D10" s="99"/>
      <c r="E10" s="99"/>
      <c r="F10" s="99"/>
      <c r="G10" s="99"/>
      <c r="H10" s="99"/>
      <c r="I10" s="1">
        <v>1</v>
      </c>
    </row>
    <row r="11" spans="1:11" ht="16.5" x14ac:dyDescent="0.25">
      <c r="A11" s="1" t="s">
        <v>15</v>
      </c>
      <c r="B11" s="99" t="s">
        <v>16</v>
      </c>
      <c r="C11" s="99"/>
      <c r="D11" s="99"/>
      <c r="E11" s="99"/>
      <c r="F11" s="99"/>
      <c r="G11" s="99"/>
      <c r="H11" s="99"/>
      <c r="I11" s="1" t="s">
        <v>124</v>
      </c>
    </row>
    <row r="12" spans="1:11" ht="16.5" x14ac:dyDescent="0.25">
      <c r="A12" s="168"/>
      <c r="B12" s="168"/>
      <c r="C12" s="168"/>
      <c r="D12" s="168"/>
      <c r="E12" s="168"/>
      <c r="F12" s="168"/>
      <c r="G12" s="168"/>
      <c r="H12" s="168"/>
      <c r="I12" s="168"/>
    </row>
    <row r="13" spans="1:11" ht="16.5" x14ac:dyDescent="0.25">
      <c r="A13" s="100" t="s">
        <v>17</v>
      </c>
      <c r="B13" s="100"/>
      <c r="C13" s="100"/>
      <c r="D13" s="100"/>
      <c r="E13" s="100"/>
      <c r="F13" s="100"/>
      <c r="G13" s="100"/>
      <c r="H13" s="100"/>
      <c r="I13" s="100"/>
    </row>
    <row r="14" spans="1:11" ht="16.5" x14ac:dyDescent="0.25">
      <c r="A14" s="148"/>
      <c r="B14" s="148"/>
      <c r="C14" s="148"/>
      <c r="D14" s="148"/>
      <c r="E14" s="148"/>
      <c r="F14" s="148"/>
      <c r="G14" s="148"/>
      <c r="H14" s="148"/>
      <c r="I14" s="148"/>
    </row>
    <row r="15" spans="1:11" ht="16.5" x14ac:dyDescent="0.25">
      <c r="A15" s="152" t="s">
        <v>18</v>
      </c>
      <c r="B15" s="153"/>
      <c r="C15" s="153"/>
      <c r="D15" s="153"/>
      <c r="E15" s="153"/>
      <c r="F15" s="153"/>
      <c r="G15" s="153"/>
      <c r="H15" s="153"/>
      <c r="I15" s="154"/>
    </row>
    <row r="16" spans="1:11" ht="16.5" x14ac:dyDescent="0.25">
      <c r="A16" s="1">
        <v>1</v>
      </c>
      <c r="B16" s="99" t="s">
        <v>19</v>
      </c>
      <c r="C16" s="99"/>
      <c r="D16" s="99"/>
      <c r="E16" s="99"/>
      <c r="F16" s="99"/>
      <c r="G16" s="99"/>
      <c r="H16" s="99"/>
      <c r="I16" s="37">
        <v>1515.92</v>
      </c>
      <c r="K16">
        <f>350*27</f>
        <v>9450</v>
      </c>
    </row>
    <row r="17" spans="1:9" ht="16.5" x14ac:dyDescent="0.25">
      <c r="A17" s="155">
        <v>2</v>
      </c>
      <c r="B17" s="157" t="s">
        <v>20</v>
      </c>
      <c r="C17" s="158"/>
      <c r="D17" s="158"/>
      <c r="E17" s="158"/>
      <c r="F17" s="158"/>
      <c r="G17" s="158"/>
      <c r="H17" s="159"/>
      <c r="I17" s="3" t="s">
        <v>128</v>
      </c>
    </row>
    <row r="18" spans="1:9" ht="16.5" x14ac:dyDescent="0.25">
      <c r="A18" s="156"/>
      <c r="B18" s="160"/>
      <c r="C18" s="161"/>
      <c r="D18" s="161"/>
      <c r="E18" s="161"/>
      <c r="F18" s="161"/>
      <c r="G18" s="161"/>
      <c r="H18" s="162"/>
      <c r="I18" s="3" t="s">
        <v>125</v>
      </c>
    </row>
    <row r="19" spans="1:9" ht="16.5" x14ac:dyDescent="0.25">
      <c r="A19" s="1">
        <v>3</v>
      </c>
      <c r="B19" s="99" t="s">
        <v>22</v>
      </c>
      <c r="C19" s="99"/>
      <c r="D19" s="99"/>
      <c r="E19" s="99"/>
      <c r="F19" s="99"/>
      <c r="G19" s="99"/>
      <c r="H19" s="99"/>
      <c r="I19" s="80" t="s">
        <v>255</v>
      </c>
    </row>
    <row r="20" spans="1:9" ht="16.5" x14ac:dyDescent="0.25">
      <c r="A20" s="1">
        <v>4</v>
      </c>
      <c r="B20" s="99" t="s">
        <v>24</v>
      </c>
      <c r="C20" s="99"/>
      <c r="D20" s="99"/>
      <c r="E20" s="99"/>
      <c r="F20" s="99"/>
      <c r="G20" s="99"/>
      <c r="H20" s="99"/>
      <c r="I20" s="4" t="s">
        <v>256</v>
      </c>
    </row>
    <row r="21" spans="1:9" ht="16.5" x14ac:dyDescent="0.25">
      <c r="A21" s="1">
        <v>5</v>
      </c>
      <c r="B21" s="99" t="s">
        <v>26</v>
      </c>
      <c r="C21" s="99"/>
      <c r="D21" s="99"/>
      <c r="E21" s="99"/>
      <c r="F21" s="99"/>
      <c r="G21" s="99"/>
      <c r="H21" s="99"/>
      <c r="I21" s="2">
        <v>44945</v>
      </c>
    </row>
    <row r="22" spans="1:9" ht="16.5" x14ac:dyDescent="0.25">
      <c r="A22" s="163"/>
      <c r="B22" s="163"/>
      <c r="C22" s="163"/>
      <c r="D22" s="163"/>
      <c r="E22" s="163"/>
      <c r="F22" s="163"/>
      <c r="G22" s="163"/>
      <c r="H22" s="163"/>
      <c r="I22" s="163"/>
    </row>
    <row r="23" spans="1:9" ht="16.5" x14ac:dyDescent="0.25">
      <c r="A23" s="5">
        <v>1</v>
      </c>
      <c r="B23" s="149" t="s">
        <v>27</v>
      </c>
      <c r="C23" s="150"/>
      <c r="D23" s="150"/>
      <c r="E23" s="150"/>
      <c r="F23" s="150"/>
      <c r="G23" s="151"/>
      <c r="H23" s="5" t="s">
        <v>28</v>
      </c>
      <c r="I23" s="5" t="s">
        <v>29</v>
      </c>
    </row>
    <row r="24" spans="1:9" ht="16.5" x14ac:dyDescent="0.25">
      <c r="A24" s="6" t="s">
        <v>3</v>
      </c>
      <c r="B24" s="99" t="s">
        <v>30</v>
      </c>
      <c r="C24" s="99"/>
      <c r="D24" s="99"/>
      <c r="E24" s="99"/>
      <c r="F24" s="99"/>
      <c r="G24" s="99"/>
      <c r="H24" s="7">
        <v>1</v>
      </c>
      <c r="I24" s="36">
        <v>1515.92</v>
      </c>
    </row>
    <row r="25" spans="1:9" ht="16.5" x14ac:dyDescent="0.25">
      <c r="A25" s="8" t="s">
        <v>5</v>
      </c>
      <c r="B25" s="99" t="s">
        <v>31</v>
      </c>
      <c r="C25" s="99"/>
      <c r="D25" s="99"/>
      <c r="E25" s="99"/>
      <c r="F25" s="99"/>
      <c r="G25" s="99"/>
      <c r="H25" s="9"/>
      <c r="I25" s="31">
        <v>0</v>
      </c>
    </row>
    <row r="26" spans="1:9" ht="16.5" x14ac:dyDescent="0.25">
      <c r="A26" s="97" t="s">
        <v>32</v>
      </c>
      <c r="B26" s="97"/>
      <c r="C26" s="97"/>
      <c r="D26" s="97"/>
      <c r="E26" s="97"/>
      <c r="F26" s="97"/>
      <c r="G26" s="97"/>
      <c r="H26" s="97"/>
      <c r="I26" s="33">
        <f>SUM(I24:I25)</f>
        <v>1515.92</v>
      </c>
    </row>
    <row r="27" spans="1:9" ht="16.5" x14ac:dyDescent="0.25">
      <c r="A27" s="148"/>
      <c r="B27" s="148"/>
      <c r="C27" s="148"/>
      <c r="D27" s="148"/>
      <c r="E27" s="148"/>
      <c r="F27" s="148"/>
      <c r="G27" s="148"/>
      <c r="H27" s="148"/>
      <c r="I27" s="148"/>
    </row>
    <row r="28" spans="1:9" ht="16.5" x14ac:dyDescent="0.25">
      <c r="A28" s="98" t="s">
        <v>33</v>
      </c>
      <c r="B28" s="98"/>
      <c r="C28" s="98"/>
      <c r="D28" s="98"/>
      <c r="E28" s="98"/>
      <c r="F28" s="98"/>
      <c r="G28" s="98"/>
      <c r="H28" s="98"/>
      <c r="I28" s="98"/>
    </row>
    <row r="29" spans="1:9" ht="16.5" x14ac:dyDescent="0.25">
      <c r="A29" s="97" t="s">
        <v>34</v>
      </c>
      <c r="B29" s="97"/>
      <c r="C29" s="97"/>
      <c r="D29" s="97"/>
      <c r="E29" s="97"/>
      <c r="F29" s="97"/>
      <c r="G29" s="97"/>
      <c r="H29" s="6" t="s">
        <v>28</v>
      </c>
      <c r="I29" s="6" t="s">
        <v>29</v>
      </c>
    </row>
    <row r="30" spans="1:9" ht="16.5" x14ac:dyDescent="0.25">
      <c r="A30" s="6" t="s">
        <v>3</v>
      </c>
      <c r="B30" s="121" t="s">
        <v>35</v>
      </c>
      <c r="C30" s="122"/>
      <c r="D30" s="122"/>
      <c r="E30" s="122"/>
      <c r="F30" s="122"/>
      <c r="G30" s="123"/>
      <c r="H30" s="10">
        <v>8.3299999999999999E-2</v>
      </c>
      <c r="I30" s="36">
        <f>I26*H30</f>
        <v>126.27613600000001</v>
      </c>
    </row>
    <row r="31" spans="1:9" ht="16.5" x14ac:dyDescent="0.25">
      <c r="A31" s="6" t="s">
        <v>5</v>
      </c>
      <c r="B31" s="121" t="s">
        <v>36</v>
      </c>
      <c r="C31" s="122"/>
      <c r="D31" s="122"/>
      <c r="E31" s="122"/>
      <c r="F31" s="122"/>
      <c r="G31" s="123"/>
      <c r="H31" s="10">
        <v>0.121</v>
      </c>
      <c r="I31" s="36">
        <f>I26*H31</f>
        <v>183.42632</v>
      </c>
    </row>
    <row r="32" spans="1:9" ht="16.5" x14ac:dyDescent="0.25">
      <c r="A32" s="6" t="s">
        <v>7</v>
      </c>
      <c r="B32" s="121" t="s">
        <v>37</v>
      </c>
      <c r="C32" s="122"/>
      <c r="D32" s="122"/>
      <c r="E32" s="122"/>
      <c r="F32" s="122"/>
      <c r="G32" s="123"/>
      <c r="H32" s="11">
        <v>8.1299999999999997E-2</v>
      </c>
      <c r="I32" s="36">
        <f>I26*H32</f>
        <v>123.24429600000001</v>
      </c>
    </row>
    <row r="33" spans="1:9" ht="16.5" x14ac:dyDescent="0.25">
      <c r="A33" s="97" t="s">
        <v>38</v>
      </c>
      <c r="B33" s="97"/>
      <c r="C33" s="97"/>
      <c r="D33" s="97"/>
      <c r="E33" s="97"/>
      <c r="F33" s="97"/>
      <c r="G33" s="97"/>
      <c r="H33" s="12">
        <f>TRUNC(SUM(H30:H32),4)</f>
        <v>0.28560000000000002</v>
      </c>
      <c r="I33" s="33">
        <f>I30+I31+I32</f>
        <v>432.946752</v>
      </c>
    </row>
    <row r="34" spans="1:9" ht="16.5" x14ac:dyDescent="0.25">
      <c r="A34" s="117"/>
      <c r="B34" s="117"/>
      <c r="C34" s="117"/>
      <c r="D34" s="117"/>
      <c r="E34" s="117"/>
      <c r="F34" s="117"/>
      <c r="G34" s="117"/>
      <c r="H34" s="117"/>
      <c r="I34" s="117"/>
    </row>
    <row r="35" spans="1:9" ht="16.5" x14ac:dyDescent="0.25">
      <c r="A35" s="138" t="s">
        <v>39</v>
      </c>
      <c r="B35" s="139"/>
      <c r="C35" s="139"/>
      <c r="D35" s="139"/>
      <c r="E35" s="139"/>
      <c r="F35" s="139"/>
      <c r="G35" s="140"/>
      <c r="H35" s="13" t="s">
        <v>28</v>
      </c>
      <c r="I35" s="13" t="s">
        <v>40</v>
      </c>
    </row>
    <row r="36" spans="1:9" ht="16.5" x14ac:dyDescent="0.25">
      <c r="A36" s="14" t="s">
        <v>3</v>
      </c>
      <c r="B36" s="145" t="s">
        <v>41</v>
      </c>
      <c r="C36" s="146"/>
      <c r="D36" s="146"/>
      <c r="E36" s="146"/>
      <c r="F36" s="146"/>
      <c r="G36" s="147"/>
      <c r="H36" s="85">
        <v>0.2</v>
      </c>
      <c r="I36" s="29">
        <f>I26*H36</f>
        <v>303.18400000000003</v>
      </c>
    </row>
    <row r="37" spans="1:9" ht="16.5" x14ac:dyDescent="0.25">
      <c r="A37" s="14" t="s">
        <v>5</v>
      </c>
      <c r="B37" s="145" t="s">
        <v>42</v>
      </c>
      <c r="C37" s="146"/>
      <c r="D37" s="146"/>
      <c r="E37" s="146"/>
      <c r="F37" s="146"/>
      <c r="G37" s="147"/>
      <c r="H37" s="10">
        <v>2.5000000000000001E-2</v>
      </c>
      <c r="I37" s="29">
        <f>I26*H37</f>
        <v>37.898000000000003</v>
      </c>
    </row>
    <row r="38" spans="1:9" ht="16.5" x14ac:dyDescent="0.25">
      <c r="A38" s="14" t="s">
        <v>7</v>
      </c>
      <c r="B38" s="145" t="s">
        <v>43</v>
      </c>
      <c r="C38" s="146"/>
      <c r="D38" s="146"/>
      <c r="E38" s="146"/>
      <c r="F38" s="146"/>
      <c r="G38" s="147"/>
      <c r="H38" s="15">
        <v>0.06</v>
      </c>
      <c r="I38" s="29">
        <f>I26*H38</f>
        <v>90.955200000000005</v>
      </c>
    </row>
    <row r="39" spans="1:9" ht="16.5" x14ac:dyDescent="0.25">
      <c r="A39" s="14" t="s">
        <v>9</v>
      </c>
      <c r="B39" s="145" t="s">
        <v>44</v>
      </c>
      <c r="C39" s="146"/>
      <c r="D39" s="146"/>
      <c r="E39" s="146"/>
      <c r="F39" s="146"/>
      <c r="G39" s="147"/>
      <c r="H39" s="10">
        <v>1.4999999999999999E-2</v>
      </c>
      <c r="I39" s="29">
        <f>I26*H39</f>
        <v>22.738800000000001</v>
      </c>
    </row>
    <row r="40" spans="1:9" ht="16.5" x14ac:dyDescent="0.25">
      <c r="A40" s="14" t="s">
        <v>11</v>
      </c>
      <c r="B40" s="145" t="s">
        <v>45</v>
      </c>
      <c r="C40" s="146"/>
      <c r="D40" s="146"/>
      <c r="E40" s="146"/>
      <c r="F40" s="146"/>
      <c r="G40" s="147"/>
      <c r="H40" s="10">
        <v>0.01</v>
      </c>
      <c r="I40" s="29">
        <f>I26*H40</f>
        <v>15.1592</v>
      </c>
    </row>
    <row r="41" spans="1:9" ht="16.5" x14ac:dyDescent="0.25">
      <c r="A41" s="14" t="s">
        <v>13</v>
      </c>
      <c r="B41" s="145" t="s">
        <v>46</v>
      </c>
      <c r="C41" s="146"/>
      <c r="D41" s="146"/>
      <c r="E41" s="146"/>
      <c r="F41" s="146"/>
      <c r="G41" s="147"/>
      <c r="H41" s="10">
        <v>6.0000000000000001E-3</v>
      </c>
      <c r="I41" s="29">
        <f>I26*H41</f>
        <v>9.0955200000000005</v>
      </c>
    </row>
    <row r="42" spans="1:9" ht="16.5" x14ac:dyDescent="0.25">
      <c r="A42" s="14" t="s">
        <v>15</v>
      </c>
      <c r="B42" s="145" t="s">
        <v>47</v>
      </c>
      <c r="C42" s="146"/>
      <c r="D42" s="146"/>
      <c r="E42" s="146"/>
      <c r="F42" s="146"/>
      <c r="G42" s="147"/>
      <c r="H42" s="10">
        <v>2E-3</v>
      </c>
      <c r="I42" s="29">
        <f>I26*H42</f>
        <v>3.0318400000000003</v>
      </c>
    </row>
    <row r="43" spans="1:9" ht="16.5" x14ac:dyDescent="0.25">
      <c r="A43" s="14" t="s">
        <v>48</v>
      </c>
      <c r="B43" s="145" t="s">
        <v>49</v>
      </c>
      <c r="C43" s="146"/>
      <c r="D43" s="146"/>
      <c r="E43" s="146"/>
      <c r="F43" s="146"/>
      <c r="G43" s="147"/>
      <c r="H43" s="10">
        <v>0.08</v>
      </c>
      <c r="I43" s="29">
        <f>I26*H43</f>
        <v>121.2736</v>
      </c>
    </row>
    <row r="44" spans="1:9" ht="16.5" x14ac:dyDescent="0.25">
      <c r="A44" s="118" t="s">
        <v>50</v>
      </c>
      <c r="B44" s="119"/>
      <c r="C44" s="119"/>
      <c r="D44" s="119"/>
      <c r="E44" s="119"/>
      <c r="F44" s="119"/>
      <c r="G44" s="120"/>
      <c r="H44" s="16">
        <f>SUM(H36:H43)</f>
        <v>0.39800000000000008</v>
      </c>
      <c r="I44" s="30">
        <f>SUM(I36:I43)</f>
        <v>603.33616000000006</v>
      </c>
    </row>
    <row r="45" spans="1:9" ht="16.5" x14ac:dyDescent="0.25">
      <c r="A45" s="117"/>
      <c r="B45" s="117"/>
      <c r="C45" s="117"/>
      <c r="D45" s="117"/>
      <c r="E45" s="117"/>
      <c r="F45" s="117"/>
      <c r="G45" s="117"/>
      <c r="H45" s="117"/>
      <c r="I45" s="117"/>
    </row>
    <row r="46" spans="1:9" ht="16.5" x14ac:dyDescent="0.25">
      <c r="A46" s="138" t="s">
        <v>51</v>
      </c>
      <c r="B46" s="139"/>
      <c r="C46" s="139"/>
      <c r="D46" s="139"/>
      <c r="E46" s="139"/>
      <c r="F46" s="139"/>
      <c r="G46" s="140"/>
      <c r="H46" s="17" t="s">
        <v>52</v>
      </c>
      <c r="I46" s="5" t="s">
        <v>29</v>
      </c>
    </row>
    <row r="47" spans="1:9" ht="16.5" x14ac:dyDescent="0.25">
      <c r="A47" s="6" t="s">
        <v>3</v>
      </c>
      <c r="B47" s="127" t="s">
        <v>53</v>
      </c>
      <c r="C47" s="128"/>
      <c r="D47" s="128"/>
      <c r="E47" s="128"/>
      <c r="F47" s="128"/>
      <c r="G47" s="129"/>
      <c r="H47" s="18">
        <v>5.5</v>
      </c>
      <c r="I47" s="36">
        <f>(11*22)-(I26*6%)</f>
        <v>151.04480000000001</v>
      </c>
    </row>
    <row r="48" spans="1:9" ht="16.5" x14ac:dyDescent="0.25">
      <c r="A48" s="6" t="s">
        <v>5</v>
      </c>
      <c r="B48" s="96" t="s">
        <v>54</v>
      </c>
      <c r="C48" s="96"/>
      <c r="D48" s="96"/>
      <c r="E48" s="96"/>
      <c r="F48" s="96"/>
      <c r="G48" s="96"/>
      <c r="H48" s="18">
        <v>40.5</v>
      </c>
      <c r="I48" s="36">
        <f>22*40.5</f>
        <v>891</v>
      </c>
    </row>
    <row r="49" spans="1:11" ht="16.5" x14ac:dyDescent="0.25">
      <c r="A49" s="6" t="s">
        <v>7</v>
      </c>
      <c r="B49" s="96" t="s">
        <v>55</v>
      </c>
      <c r="C49" s="96"/>
      <c r="D49" s="96"/>
      <c r="E49" s="96"/>
      <c r="F49" s="96"/>
      <c r="G49" s="96"/>
      <c r="H49" s="18"/>
      <c r="I49" s="36">
        <f>H49</f>
        <v>0</v>
      </c>
    </row>
    <row r="50" spans="1:11" ht="16.5" x14ac:dyDescent="0.25">
      <c r="A50" s="6" t="s">
        <v>9</v>
      </c>
      <c r="B50" s="96" t="s">
        <v>56</v>
      </c>
      <c r="C50" s="96"/>
      <c r="D50" s="96"/>
      <c r="E50" s="96"/>
      <c r="F50" s="96"/>
      <c r="G50" s="96"/>
      <c r="H50" s="18"/>
      <c r="I50" s="36">
        <f>H50</f>
        <v>0</v>
      </c>
    </row>
    <row r="51" spans="1:11" ht="16.5" x14ac:dyDescent="0.25">
      <c r="A51" s="6" t="s">
        <v>11</v>
      </c>
      <c r="B51" s="96" t="s">
        <v>57</v>
      </c>
      <c r="C51" s="96"/>
      <c r="D51" s="96"/>
      <c r="E51" s="96"/>
      <c r="F51" s="96"/>
      <c r="G51" s="96"/>
      <c r="H51" s="18"/>
      <c r="I51" s="36">
        <f>H51</f>
        <v>0</v>
      </c>
    </row>
    <row r="52" spans="1:11" ht="16.5" x14ac:dyDescent="0.25">
      <c r="A52" s="6" t="s">
        <v>13</v>
      </c>
      <c r="B52" s="99" t="s">
        <v>31</v>
      </c>
      <c r="C52" s="99"/>
      <c r="D52" s="99"/>
      <c r="E52" s="99"/>
      <c r="F52" s="99"/>
      <c r="G52" s="99"/>
      <c r="H52" s="18">
        <v>0</v>
      </c>
      <c r="I52" s="36">
        <f>H52</f>
        <v>0</v>
      </c>
    </row>
    <row r="53" spans="1:11" ht="16.5" x14ac:dyDescent="0.25">
      <c r="A53" s="130" t="s">
        <v>58</v>
      </c>
      <c r="B53" s="117"/>
      <c r="C53" s="117"/>
      <c r="D53" s="117"/>
      <c r="E53" s="117"/>
      <c r="F53" s="117"/>
      <c r="G53" s="131"/>
      <c r="H53" s="19"/>
      <c r="I53" s="33">
        <f>SUM(I47:I52)</f>
        <v>1042.0448000000001</v>
      </c>
    </row>
    <row r="54" spans="1:11" ht="16.5" x14ac:dyDescent="0.25">
      <c r="A54" s="117"/>
      <c r="B54" s="117"/>
      <c r="C54" s="117"/>
      <c r="D54" s="117"/>
      <c r="E54" s="117"/>
      <c r="F54" s="117"/>
      <c r="G54" s="117"/>
      <c r="H54" s="117"/>
      <c r="I54" s="117"/>
    </row>
    <row r="55" spans="1:11" ht="16.5" x14ac:dyDescent="0.25">
      <c r="A55" s="100" t="s">
        <v>59</v>
      </c>
      <c r="B55" s="100"/>
      <c r="C55" s="100"/>
      <c r="D55" s="100"/>
      <c r="E55" s="100"/>
      <c r="F55" s="100"/>
      <c r="G55" s="100"/>
      <c r="H55" s="100"/>
      <c r="I55" s="100"/>
    </row>
    <row r="56" spans="1:11" ht="16.5" x14ac:dyDescent="0.25">
      <c r="A56" s="97" t="s">
        <v>60</v>
      </c>
      <c r="B56" s="97"/>
      <c r="C56" s="97"/>
      <c r="D56" s="97"/>
      <c r="E56" s="97"/>
      <c r="F56" s="97"/>
      <c r="G56" s="97"/>
      <c r="H56" s="97"/>
      <c r="I56" s="6" t="s">
        <v>29</v>
      </c>
    </row>
    <row r="57" spans="1:11" ht="16.5" x14ac:dyDescent="0.25">
      <c r="A57" s="6" t="s">
        <v>61</v>
      </c>
      <c r="B57" s="99" t="s">
        <v>62</v>
      </c>
      <c r="C57" s="99"/>
      <c r="D57" s="99"/>
      <c r="E57" s="99"/>
      <c r="F57" s="99"/>
      <c r="G57" s="99"/>
      <c r="H57" s="99"/>
      <c r="I57" s="36">
        <f>I33</f>
        <v>432.946752</v>
      </c>
    </row>
    <row r="58" spans="1:11" ht="16.5" x14ac:dyDescent="0.25">
      <c r="A58" s="8" t="s">
        <v>63</v>
      </c>
      <c r="B58" s="99" t="s">
        <v>64</v>
      </c>
      <c r="C58" s="99"/>
      <c r="D58" s="99"/>
      <c r="E58" s="99"/>
      <c r="F58" s="99"/>
      <c r="G58" s="99"/>
      <c r="H58" s="99"/>
      <c r="I58" s="36">
        <f>I44</f>
        <v>603.33616000000006</v>
      </c>
    </row>
    <row r="59" spans="1:11" ht="16.5" x14ac:dyDescent="0.25">
      <c r="A59" s="8" t="s">
        <v>65</v>
      </c>
      <c r="B59" s="99" t="s">
        <v>66</v>
      </c>
      <c r="C59" s="99"/>
      <c r="D59" s="99"/>
      <c r="E59" s="99"/>
      <c r="F59" s="99"/>
      <c r="G59" s="99"/>
      <c r="H59" s="99"/>
      <c r="I59" s="36">
        <f>I53</f>
        <v>1042.0448000000001</v>
      </c>
    </row>
    <row r="60" spans="1:11" ht="16.5" x14ac:dyDescent="0.25">
      <c r="A60" s="130" t="s">
        <v>67</v>
      </c>
      <c r="B60" s="117"/>
      <c r="C60" s="117"/>
      <c r="D60" s="117"/>
      <c r="E60" s="117"/>
      <c r="F60" s="117"/>
      <c r="G60" s="117"/>
      <c r="H60" s="131"/>
      <c r="I60" s="34">
        <f>TRUNC(SUM(I57:I59),2)</f>
        <v>2078.3200000000002</v>
      </c>
    </row>
    <row r="61" spans="1:11" ht="16.5" x14ac:dyDescent="0.25">
      <c r="A61" s="117"/>
      <c r="B61" s="117"/>
      <c r="C61" s="117"/>
      <c r="D61" s="117"/>
      <c r="E61" s="117"/>
      <c r="F61" s="117"/>
      <c r="G61" s="117"/>
      <c r="H61" s="117"/>
      <c r="I61" s="117"/>
    </row>
    <row r="62" spans="1:11" ht="16.5" x14ac:dyDescent="0.25">
      <c r="A62" s="98" t="s">
        <v>68</v>
      </c>
      <c r="B62" s="98"/>
      <c r="C62" s="98"/>
      <c r="D62" s="98"/>
      <c r="E62" s="98"/>
      <c r="F62" s="98"/>
      <c r="G62" s="98"/>
      <c r="H62" s="98"/>
      <c r="I62" s="98"/>
    </row>
    <row r="63" spans="1:11" ht="16.5" x14ac:dyDescent="0.25">
      <c r="A63" s="142" t="s">
        <v>69</v>
      </c>
      <c r="B63" s="143"/>
      <c r="C63" s="143"/>
      <c r="D63" s="143"/>
      <c r="E63" s="143"/>
      <c r="F63" s="143"/>
      <c r="G63" s="144"/>
      <c r="H63" s="20" t="s">
        <v>28</v>
      </c>
      <c r="I63" s="20" t="s">
        <v>40</v>
      </c>
    </row>
    <row r="64" spans="1:11" ht="16.5" x14ac:dyDescent="0.25">
      <c r="A64" s="14" t="s">
        <v>3</v>
      </c>
      <c r="B64" s="121" t="s">
        <v>70</v>
      </c>
      <c r="C64" s="122"/>
      <c r="D64" s="122"/>
      <c r="E64" s="122"/>
      <c r="F64" s="122"/>
      <c r="G64" s="123"/>
      <c r="H64" s="10">
        <v>4.5999999999999999E-3</v>
      </c>
      <c r="I64" s="29">
        <f>K64*H64</f>
        <v>6.9732320000000003</v>
      </c>
      <c r="K64" s="38">
        <f>I26</f>
        <v>1515.92</v>
      </c>
    </row>
    <row r="65" spans="1:9" ht="16.5" x14ac:dyDescent="0.25">
      <c r="A65" s="14" t="s">
        <v>5</v>
      </c>
      <c r="B65" s="121" t="s">
        <v>71</v>
      </c>
      <c r="C65" s="122"/>
      <c r="D65" s="122"/>
      <c r="E65" s="122"/>
      <c r="F65" s="122"/>
      <c r="G65" s="123"/>
      <c r="H65" s="10">
        <v>4.0000000000000002E-4</v>
      </c>
      <c r="I65" s="29">
        <f>K64*H65</f>
        <v>0.60636800000000002</v>
      </c>
    </row>
    <row r="66" spans="1:9" ht="16.5" x14ac:dyDescent="0.25">
      <c r="A66" s="14" t="s">
        <v>7</v>
      </c>
      <c r="B66" s="121" t="s">
        <v>72</v>
      </c>
      <c r="C66" s="122"/>
      <c r="D66" s="122"/>
      <c r="E66" s="122"/>
      <c r="F66" s="122"/>
      <c r="G66" s="123"/>
      <c r="H66" s="10">
        <v>4.3400000000000001E-2</v>
      </c>
      <c r="I66" s="29">
        <f>K64*H66</f>
        <v>65.790928000000008</v>
      </c>
    </row>
    <row r="67" spans="1:9" ht="16.5" x14ac:dyDescent="0.25">
      <c r="A67" s="14" t="s">
        <v>9</v>
      </c>
      <c r="B67" s="121" t="s">
        <v>73</v>
      </c>
      <c r="C67" s="122"/>
      <c r="D67" s="122"/>
      <c r="E67" s="122"/>
      <c r="F67" s="122"/>
      <c r="G67" s="123"/>
      <c r="H67" s="10">
        <v>1.9400000000000001E-2</v>
      </c>
      <c r="I67" s="29">
        <f>K64*H67</f>
        <v>29.408848000000003</v>
      </c>
    </row>
    <row r="68" spans="1:9" ht="16.5" x14ac:dyDescent="0.25">
      <c r="A68" s="14" t="s">
        <v>11</v>
      </c>
      <c r="B68" s="121" t="s">
        <v>74</v>
      </c>
      <c r="C68" s="122"/>
      <c r="D68" s="122"/>
      <c r="E68" s="122"/>
      <c r="F68" s="122"/>
      <c r="G68" s="123"/>
      <c r="H68" s="10">
        <v>7.7000000000000002E-3</v>
      </c>
      <c r="I68" s="29">
        <f>K64*H68</f>
        <v>11.672584000000001</v>
      </c>
    </row>
    <row r="69" spans="1:9" ht="16.5" x14ac:dyDescent="0.25">
      <c r="A69" s="14" t="s">
        <v>13</v>
      </c>
      <c r="B69" s="121" t="s">
        <v>75</v>
      </c>
      <c r="C69" s="122"/>
      <c r="D69" s="122"/>
      <c r="E69" s="122"/>
      <c r="F69" s="122"/>
      <c r="G69" s="123"/>
      <c r="H69" s="10">
        <v>6.6E-3</v>
      </c>
      <c r="I69" s="29">
        <f>K64*H69</f>
        <v>10.005072</v>
      </c>
    </row>
    <row r="70" spans="1:9" ht="16.5" x14ac:dyDescent="0.25">
      <c r="A70" s="118" t="s">
        <v>76</v>
      </c>
      <c r="B70" s="119"/>
      <c r="C70" s="119"/>
      <c r="D70" s="119"/>
      <c r="E70" s="119"/>
      <c r="F70" s="119"/>
      <c r="G70" s="120"/>
      <c r="H70" s="16">
        <f>SUM(H64:H69)</f>
        <v>8.2099999999999992E-2</v>
      </c>
      <c r="I70" s="30">
        <f>SUM(I64:I69)</f>
        <v>124.45703200000001</v>
      </c>
    </row>
    <row r="71" spans="1:9" ht="16.5" x14ac:dyDescent="0.25">
      <c r="A71" s="117"/>
      <c r="B71" s="117"/>
      <c r="C71" s="117"/>
      <c r="D71" s="117"/>
      <c r="E71" s="117"/>
      <c r="F71" s="117"/>
      <c r="G71" s="117"/>
      <c r="H71" s="117"/>
      <c r="I71" s="117"/>
    </row>
    <row r="72" spans="1:9" ht="16.5" x14ac:dyDescent="0.25">
      <c r="A72" s="98" t="s">
        <v>77</v>
      </c>
      <c r="B72" s="98"/>
      <c r="C72" s="98"/>
      <c r="D72" s="98"/>
      <c r="E72" s="98"/>
      <c r="F72" s="98"/>
      <c r="G72" s="98"/>
      <c r="H72" s="98"/>
      <c r="I72" s="98"/>
    </row>
    <row r="73" spans="1:9" ht="16.5" x14ac:dyDescent="0.25">
      <c r="A73" s="142" t="s">
        <v>78</v>
      </c>
      <c r="B73" s="143"/>
      <c r="C73" s="143"/>
      <c r="D73" s="143"/>
      <c r="E73" s="143"/>
      <c r="F73" s="143"/>
      <c r="G73" s="144"/>
      <c r="H73" s="20" t="s">
        <v>28</v>
      </c>
      <c r="I73" s="20" t="s">
        <v>40</v>
      </c>
    </row>
    <row r="74" spans="1:9" ht="16.5" x14ac:dyDescent="0.25">
      <c r="A74" s="14" t="s">
        <v>3</v>
      </c>
      <c r="B74" s="121" t="s">
        <v>79</v>
      </c>
      <c r="C74" s="122"/>
      <c r="D74" s="122"/>
      <c r="E74" s="122"/>
      <c r="F74" s="122"/>
      <c r="G74" s="123"/>
      <c r="H74" s="10">
        <v>8.0000000000000004E-4</v>
      </c>
      <c r="I74" s="29">
        <f>K64*H74</f>
        <v>1.212736</v>
      </c>
    </row>
    <row r="75" spans="1:9" ht="16.5" x14ac:dyDescent="0.25">
      <c r="A75" s="14" t="s">
        <v>5</v>
      </c>
      <c r="B75" s="121" t="s">
        <v>80</v>
      </c>
      <c r="C75" s="122"/>
      <c r="D75" s="122"/>
      <c r="E75" s="122"/>
      <c r="F75" s="122"/>
      <c r="G75" s="123"/>
      <c r="H75" s="10">
        <v>1.66E-2</v>
      </c>
      <c r="I75" s="29">
        <f>K64*H75</f>
        <v>25.164272</v>
      </c>
    </row>
    <row r="76" spans="1:9" ht="16.5" x14ac:dyDescent="0.25">
      <c r="A76" s="14" t="s">
        <v>7</v>
      </c>
      <c r="B76" s="121" t="s">
        <v>81</v>
      </c>
      <c r="C76" s="122"/>
      <c r="D76" s="122"/>
      <c r="E76" s="122"/>
      <c r="F76" s="122"/>
      <c r="G76" s="123"/>
      <c r="H76" s="10">
        <v>2.0000000000000001E-4</v>
      </c>
      <c r="I76" s="29">
        <f>K64*H76</f>
        <v>0.30318400000000001</v>
      </c>
    </row>
    <row r="77" spans="1:9" ht="16.5" x14ac:dyDescent="0.25">
      <c r="A77" s="14" t="s">
        <v>9</v>
      </c>
      <c r="B77" s="121" t="s">
        <v>82</v>
      </c>
      <c r="C77" s="122"/>
      <c r="D77" s="122"/>
      <c r="E77" s="122"/>
      <c r="F77" s="122"/>
      <c r="G77" s="123"/>
      <c r="H77" s="10">
        <v>2.9999999999999997E-4</v>
      </c>
      <c r="I77" s="29">
        <f>K64*H77</f>
        <v>0.45477599999999996</v>
      </c>
    </row>
    <row r="78" spans="1:9" ht="16.5" x14ac:dyDescent="0.25">
      <c r="A78" s="14" t="s">
        <v>11</v>
      </c>
      <c r="B78" s="121" t="s">
        <v>83</v>
      </c>
      <c r="C78" s="122"/>
      <c r="D78" s="122"/>
      <c r="E78" s="122"/>
      <c r="F78" s="122"/>
      <c r="G78" s="123"/>
      <c r="H78" s="10">
        <v>5.9999999999999995E-4</v>
      </c>
      <c r="I78" s="29">
        <f>K64*H78</f>
        <v>0.90955199999999992</v>
      </c>
    </row>
    <row r="79" spans="1:9" ht="16.5" x14ac:dyDescent="0.25">
      <c r="A79" s="14" t="s">
        <v>13</v>
      </c>
      <c r="B79" s="121" t="s">
        <v>84</v>
      </c>
      <c r="C79" s="122"/>
      <c r="D79" s="122"/>
      <c r="E79" s="122"/>
      <c r="F79" s="122"/>
      <c r="G79" s="123"/>
      <c r="H79" s="10">
        <f>'[1]Tec Secretariado'!H79</f>
        <v>0</v>
      </c>
      <c r="I79" s="29">
        <f>K64*H79</f>
        <v>0</v>
      </c>
    </row>
    <row r="80" spans="1:9" ht="16.5" x14ac:dyDescent="0.25">
      <c r="A80" s="118" t="s">
        <v>85</v>
      </c>
      <c r="B80" s="119"/>
      <c r="C80" s="119"/>
      <c r="D80" s="119"/>
      <c r="E80" s="119"/>
      <c r="F80" s="119"/>
      <c r="G80" s="120"/>
      <c r="H80" s="16">
        <f>SUM(H74:H79)</f>
        <v>1.8499999999999999E-2</v>
      </c>
      <c r="I80" s="30">
        <f>SUM(I74:I79)</f>
        <v>28.044520000000002</v>
      </c>
    </row>
    <row r="81" spans="1:9" ht="16.5" x14ac:dyDescent="0.25">
      <c r="A81" s="117"/>
      <c r="B81" s="117"/>
      <c r="C81" s="117"/>
      <c r="D81" s="117"/>
      <c r="E81" s="117"/>
      <c r="F81" s="117"/>
      <c r="G81" s="117"/>
      <c r="H81" s="117"/>
      <c r="I81" s="117"/>
    </row>
    <row r="82" spans="1:9" ht="16.5" x14ac:dyDescent="0.25">
      <c r="A82" s="97" t="s">
        <v>86</v>
      </c>
      <c r="B82" s="97"/>
      <c r="C82" s="97"/>
      <c r="D82" s="97"/>
      <c r="E82" s="97"/>
      <c r="F82" s="97"/>
      <c r="G82" s="97"/>
      <c r="H82" s="6" t="s">
        <v>28</v>
      </c>
      <c r="I82" s="6" t="s">
        <v>29</v>
      </c>
    </row>
    <row r="83" spans="1:9" ht="33" customHeight="1" x14ac:dyDescent="0.25">
      <c r="A83" s="6" t="s">
        <v>3</v>
      </c>
      <c r="B83" s="102" t="s">
        <v>87</v>
      </c>
      <c r="C83" s="102"/>
      <c r="D83" s="102"/>
      <c r="E83" s="102"/>
      <c r="F83" s="102"/>
      <c r="G83" s="102"/>
      <c r="H83" s="10">
        <v>8.9999999999999993E-3</v>
      </c>
      <c r="I83" s="31">
        <f>K64*H83</f>
        <v>13.643279999999999</v>
      </c>
    </row>
    <row r="84" spans="1:9" ht="16.5" x14ac:dyDescent="0.25">
      <c r="A84" s="97" t="s">
        <v>88</v>
      </c>
      <c r="B84" s="97"/>
      <c r="C84" s="97"/>
      <c r="D84" s="97"/>
      <c r="E84" s="97"/>
      <c r="F84" s="97"/>
      <c r="G84" s="97"/>
      <c r="H84" s="12">
        <v>8.9999999999999993E-3</v>
      </c>
      <c r="I84" s="33">
        <f>TRUNC(SUM(I83),2)</f>
        <v>13.64</v>
      </c>
    </row>
    <row r="85" spans="1:9" ht="16.5" x14ac:dyDescent="0.25">
      <c r="A85" s="117"/>
      <c r="B85" s="117"/>
      <c r="C85" s="117"/>
      <c r="D85" s="117"/>
      <c r="E85" s="117"/>
      <c r="F85" s="117"/>
      <c r="G85" s="117"/>
      <c r="H85" s="117"/>
      <c r="I85" s="117"/>
    </row>
    <row r="86" spans="1:9" ht="16.5" x14ac:dyDescent="0.25">
      <c r="A86" s="100" t="s">
        <v>89</v>
      </c>
      <c r="B86" s="100"/>
      <c r="C86" s="100"/>
      <c r="D86" s="100"/>
      <c r="E86" s="100"/>
      <c r="F86" s="100"/>
      <c r="G86" s="100"/>
      <c r="H86" s="100"/>
      <c r="I86" s="100"/>
    </row>
    <row r="87" spans="1:9" ht="16.5" x14ac:dyDescent="0.25">
      <c r="A87" s="97" t="s">
        <v>90</v>
      </c>
      <c r="B87" s="97"/>
      <c r="C87" s="97"/>
      <c r="D87" s="97"/>
      <c r="E87" s="97"/>
      <c r="F87" s="97"/>
      <c r="G87" s="97"/>
      <c r="H87" s="97"/>
      <c r="I87" s="6" t="s">
        <v>29</v>
      </c>
    </row>
    <row r="88" spans="1:9" ht="16.5" x14ac:dyDescent="0.25">
      <c r="A88" s="6" t="s">
        <v>91</v>
      </c>
      <c r="B88" s="99" t="s">
        <v>92</v>
      </c>
      <c r="C88" s="99"/>
      <c r="D88" s="99"/>
      <c r="E88" s="99"/>
      <c r="F88" s="99"/>
      <c r="G88" s="99"/>
      <c r="H88" s="99"/>
      <c r="I88" s="31">
        <f>I80</f>
        <v>28.044520000000002</v>
      </c>
    </row>
    <row r="89" spans="1:9" ht="16.5" x14ac:dyDescent="0.25">
      <c r="A89" s="8" t="s">
        <v>93</v>
      </c>
      <c r="B89" s="99" t="s">
        <v>94</v>
      </c>
      <c r="C89" s="99"/>
      <c r="D89" s="99"/>
      <c r="E89" s="99"/>
      <c r="F89" s="99"/>
      <c r="G89" s="99"/>
      <c r="H89" s="99"/>
      <c r="I89" s="32">
        <f>I84</f>
        <v>13.64</v>
      </c>
    </row>
    <row r="90" spans="1:9" ht="16.5" x14ac:dyDescent="0.25">
      <c r="A90" s="97" t="s">
        <v>95</v>
      </c>
      <c r="B90" s="97"/>
      <c r="C90" s="97"/>
      <c r="D90" s="97"/>
      <c r="E90" s="97"/>
      <c r="F90" s="97"/>
      <c r="G90" s="97"/>
      <c r="H90" s="97"/>
      <c r="I90" s="34">
        <f>TRUNC(SUM(I88:I89),2)</f>
        <v>41.68</v>
      </c>
    </row>
    <row r="91" spans="1:9" ht="16.5" x14ac:dyDescent="0.25">
      <c r="A91" s="138" t="s">
        <v>96</v>
      </c>
      <c r="B91" s="139"/>
      <c r="C91" s="139"/>
      <c r="D91" s="139"/>
      <c r="E91" s="139"/>
      <c r="F91" s="139"/>
      <c r="G91" s="140"/>
      <c r="H91" s="21">
        <f>I91/I26</f>
        <v>0.79319485460974204</v>
      </c>
      <c r="I91" s="35">
        <f>I33+I44+I70+I90</f>
        <v>1202.4199440000002</v>
      </c>
    </row>
    <row r="92" spans="1:9" ht="16.5" x14ac:dyDescent="0.25">
      <c r="A92" s="117"/>
      <c r="B92" s="117"/>
      <c r="C92" s="117"/>
      <c r="D92" s="117"/>
      <c r="E92" s="117"/>
      <c r="F92" s="117"/>
      <c r="G92" s="117"/>
      <c r="H92" s="117"/>
      <c r="I92" s="117"/>
    </row>
    <row r="93" spans="1:9" ht="16.5" x14ac:dyDescent="0.25">
      <c r="A93" s="98" t="s">
        <v>97</v>
      </c>
      <c r="B93" s="98"/>
      <c r="C93" s="98"/>
      <c r="D93" s="98"/>
      <c r="E93" s="98"/>
      <c r="F93" s="98"/>
      <c r="G93" s="98"/>
      <c r="H93" s="98"/>
      <c r="I93" s="98"/>
    </row>
    <row r="94" spans="1:9" ht="16.5" x14ac:dyDescent="0.25">
      <c r="A94" s="6">
        <v>5</v>
      </c>
      <c r="B94" s="130" t="s">
        <v>98</v>
      </c>
      <c r="C94" s="117"/>
      <c r="D94" s="117"/>
      <c r="E94" s="117"/>
      <c r="F94" s="117"/>
      <c r="G94" s="117"/>
      <c r="H94" s="131"/>
      <c r="I94" s="22" t="s">
        <v>29</v>
      </c>
    </row>
    <row r="95" spans="1:9" ht="16.5" x14ac:dyDescent="0.25">
      <c r="A95" s="6" t="s">
        <v>3</v>
      </c>
      <c r="B95" s="96" t="s">
        <v>99</v>
      </c>
      <c r="C95" s="96"/>
      <c r="D95" s="96"/>
      <c r="E95" s="96"/>
      <c r="F95" s="96"/>
      <c r="G95" s="96"/>
      <c r="H95" s="18"/>
      <c r="I95" s="31">
        <v>231.61</v>
      </c>
    </row>
    <row r="96" spans="1:9" ht="16.5" x14ac:dyDescent="0.25">
      <c r="A96" s="6" t="s">
        <v>5</v>
      </c>
      <c r="B96" s="127" t="s">
        <v>132</v>
      </c>
      <c r="C96" s="128"/>
      <c r="D96" s="128"/>
      <c r="E96" s="128"/>
      <c r="F96" s="128"/>
      <c r="G96" s="129"/>
      <c r="H96" s="18"/>
      <c r="I96" s="31">
        <v>0</v>
      </c>
    </row>
    <row r="97" spans="1:11" ht="16.5" x14ac:dyDescent="0.25">
      <c r="A97" s="23" t="s">
        <v>7</v>
      </c>
      <c r="B97" s="127" t="s">
        <v>31</v>
      </c>
      <c r="C97" s="128"/>
      <c r="D97" s="128"/>
      <c r="E97" s="128"/>
      <c r="F97" s="128"/>
      <c r="G97" s="129"/>
      <c r="H97" s="18"/>
      <c r="I97" s="32">
        <v>0</v>
      </c>
    </row>
    <row r="98" spans="1:11" ht="16.5" x14ac:dyDescent="0.25">
      <c r="A98" s="130" t="s">
        <v>100</v>
      </c>
      <c r="B98" s="117"/>
      <c r="C98" s="117"/>
      <c r="D98" s="117"/>
      <c r="E98" s="117"/>
      <c r="F98" s="117"/>
      <c r="G98" s="117"/>
      <c r="H98" s="131"/>
      <c r="I98" s="33">
        <f>TRUNC(SUM(I95:I97),2)</f>
        <v>231.61</v>
      </c>
    </row>
    <row r="99" spans="1:11" ht="16.5" x14ac:dyDescent="0.25">
      <c r="A99" s="117"/>
      <c r="B99" s="117"/>
      <c r="C99" s="117"/>
      <c r="D99" s="117"/>
      <c r="E99" s="117"/>
      <c r="F99" s="117"/>
      <c r="G99" s="117"/>
      <c r="H99" s="117"/>
      <c r="I99" s="117"/>
    </row>
    <row r="100" spans="1:11" ht="16.5" x14ac:dyDescent="0.25">
      <c r="A100" s="132" t="s">
        <v>101</v>
      </c>
      <c r="B100" s="133"/>
      <c r="C100" s="133"/>
      <c r="D100" s="133"/>
      <c r="E100" s="133"/>
      <c r="F100" s="133"/>
      <c r="G100" s="133"/>
      <c r="H100" s="133"/>
      <c r="I100" s="134"/>
    </row>
    <row r="101" spans="1:11" ht="16.5" x14ac:dyDescent="0.25">
      <c r="A101" s="6">
        <v>6</v>
      </c>
      <c r="B101" s="130" t="s">
        <v>102</v>
      </c>
      <c r="C101" s="117"/>
      <c r="D101" s="117"/>
      <c r="E101" s="117"/>
      <c r="F101" s="117"/>
      <c r="G101" s="131"/>
      <c r="H101" s="6" t="s">
        <v>28</v>
      </c>
      <c r="I101" s="6" t="s">
        <v>29</v>
      </c>
    </row>
    <row r="102" spans="1:11" ht="16.5" x14ac:dyDescent="0.25">
      <c r="A102" s="14" t="s">
        <v>3</v>
      </c>
      <c r="B102" s="121" t="s">
        <v>103</v>
      </c>
      <c r="C102" s="122"/>
      <c r="D102" s="122"/>
      <c r="E102" s="122"/>
      <c r="F102" s="122"/>
      <c r="G102" s="123"/>
      <c r="H102" s="24">
        <v>0.05</v>
      </c>
      <c r="I102" s="29">
        <f>ROUND(H102*I117,2)</f>
        <v>199.6</v>
      </c>
    </row>
    <row r="103" spans="1:11" ht="16.5" x14ac:dyDescent="0.25">
      <c r="A103" s="14" t="s">
        <v>5</v>
      </c>
      <c r="B103" s="121" t="s">
        <v>104</v>
      </c>
      <c r="C103" s="122"/>
      <c r="D103" s="122"/>
      <c r="E103" s="122"/>
      <c r="F103" s="122"/>
      <c r="G103" s="123"/>
      <c r="H103" s="24">
        <v>0.05</v>
      </c>
      <c r="I103" s="29">
        <f>H103*I117</f>
        <v>199.59935160000001</v>
      </c>
    </row>
    <row r="104" spans="1:11" ht="16.5" x14ac:dyDescent="0.25">
      <c r="A104" s="14" t="s">
        <v>7</v>
      </c>
      <c r="B104" s="124" t="s">
        <v>105</v>
      </c>
      <c r="C104" s="125"/>
      <c r="D104" s="125"/>
      <c r="E104" s="125"/>
      <c r="F104" s="125"/>
      <c r="G104" s="126"/>
      <c r="H104" s="25"/>
      <c r="I104" s="29"/>
    </row>
    <row r="105" spans="1:11" ht="16.5" x14ac:dyDescent="0.25">
      <c r="A105" s="14" t="s">
        <v>106</v>
      </c>
      <c r="B105" s="121" t="s">
        <v>107</v>
      </c>
      <c r="C105" s="122"/>
      <c r="D105" s="122"/>
      <c r="E105" s="122"/>
      <c r="F105" s="122"/>
      <c r="G105" s="123"/>
      <c r="H105" s="24">
        <v>1.6500000000000001E-2</v>
      </c>
      <c r="I105" s="29">
        <f>H105*I117</f>
        <v>65.867786027999998</v>
      </c>
      <c r="K105" s="38"/>
    </row>
    <row r="106" spans="1:11" ht="16.5" x14ac:dyDescent="0.25">
      <c r="A106" s="14" t="s">
        <v>108</v>
      </c>
      <c r="B106" s="121" t="s">
        <v>109</v>
      </c>
      <c r="C106" s="122"/>
      <c r="D106" s="122"/>
      <c r="E106" s="122"/>
      <c r="F106" s="122"/>
      <c r="G106" s="123"/>
      <c r="H106" s="24">
        <v>7.5999999999999998E-2</v>
      </c>
      <c r="I106" s="29">
        <f>H106*I117</f>
        <v>303.39101443200002</v>
      </c>
    </row>
    <row r="107" spans="1:11" ht="16.5" x14ac:dyDescent="0.25">
      <c r="A107" s="14" t="s">
        <v>110</v>
      </c>
      <c r="B107" s="121" t="s">
        <v>111</v>
      </c>
      <c r="C107" s="122"/>
      <c r="D107" s="122"/>
      <c r="E107" s="122"/>
      <c r="F107" s="122"/>
      <c r="G107" s="123"/>
      <c r="H107" s="24">
        <v>0.05</v>
      </c>
      <c r="I107" s="29">
        <f>H107*I117</f>
        <v>199.59935160000001</v>
      </c>
      <c r="K107" s="38"/>
    </row>
    <row r="108" spans="1:11" ht="16.5" x14ac:dyDescent="0.25">
      <c r="A108" s="118" t="s">
        <v>112</v>
      </c>
      <c r="B108" s="119"/>
      <c r="C108" s="119"/>
      <c r="D108" s="119"/>
      <c r="E108" s="119"/>
      <c r="F108" s="119"/>
      <c r="G108" s="120"/>
      <c r="H108" s="26">
        <f>H105+H106+H107</f>
        <v>0.14250000000000002</v>
      </c>
      <c r="I108" s="30">
        <f>SUM(I102:I107)</f>
        <v>968.05750365999995</v>
      </c>
    </row>
    <row r="109" spans="1:11" ht="16.5" x14ac:dyDescent="0.25">
      <c r="A109" s="116"/>
      <c r="B109" s="116"/>
      <c r="C109" s="116"/>
      <c r="D109" s="116"/>
      <c r="E109" s="116"/>
      <c r="F109" s="116"/>
      <c r="G109" s="116"/>
      <c r="H109" s="116"/>
      <c r="I109" s="116"/>
    </row>
    <row r="110" spans="1:11" ht="16.5" x14ac:dyDescent="0.25">
      <c r="A110" s="138" t="s">
        <v>113</v>
      </c>
      <c r="B110" s="139"/>
      <c r="C110" s="139"/>
      <c r="D110" s="139"/>
      <c r="E110" s="139"/>
      <c r="F110" s="139"/>
      <c r="G110" s="139"/>
      <c r="H110" s="139"/>
      <c r="I110" s="140"/>
    </row>
    <row r="111" spans="1:11" ht="16.5" x14ac:dyDescent="0.25">
      <c r="A111" s="130" t="s">
        <v>114</v>
      </c>
      <c r="B111" s="117"/>
      <c r="C111" s="117"/>
      <c r="D111" s="117"/>
      <c r="E111" s="117"/>
      <c r="F111" s="117"/>
      <c r="G111" s="117"/>
      <c r="H111" s="131"/>
      <c r="I111" s="6" t="s">
        <v>29</v>
      </c>
    </row>
    <row r="112" spans="1:11" ht="16.5" x14ac:dyDescent="0.25">
      <c r="A112" s="14" t="s">
        <v>3</v>
      </c>
      <c r="B112" s="121" t="s">
        <v>115</v>
      </c>
      <c r="C112" s="122"/>
      <c r="D112" s="122"/>
      <c r="E112" s="122"/>
      <c r="F112" s="122"/>
      <c r="G112" s="122"/>
      <c r="H112" s="123"/>
      <c r="I112" s="29">
        <f>I26</f>
        <v>1515.92</v>
      </c>
    </row>
    <row r="113" spans="1:14" ht="16.5" x14ac:dyDescent="0.25">
      <c r="A113" s="14" t="s">
        <v>5</v>
      </c>
      <c r="B113" s="121" t="s">
        <v>116</v>
      </c>
      <c r="C113" s="122"/>
      <c r="D113" s="122"/>
      <c r="E113" s="122"/>
      <c r="F113" s="122"/>
      <c r="G113" s="122"/>
      <c r="H113" s="123"/>
      <c r="I113" s="29">
        <f>I60</f>
        <v>2078.3200000000002</v>
      </c>
    </row>
    <row r="114" spans="1:14" ht="16.5" x14ac:dyDescent="0.25">
      <c r="A114" s="14" t="s">
        <v>7</v>
      </c>
      <c r="B114" s="121" t="s">
        <v>117</v>
      </c>
      <c r="C114" s="122"/>
      <c r="D114" s="122"/>
      <c r="E114" s="122"/>
      <c r="F114" s="122"/>
      <c r="G114" s="122"/>
      <c r="H114" s="123"/>
      <c r="I114" s="29">
        <f>I70</f>
        <v>124.45703200000001</v>
      </c>
    </row>
    <row r="115" spans="1:14" ht="16.5" x14ac:dyDescent="0.25">
      <c r="A115" s="14" t="s">
        <v>9</v>
      </c>
      <c r="B115" s="121" t="s">
        <v>90</v>
      </c>
      <c r="C115" s="122"/>
      <c r="D115" s="122"/>
      <c r="E115" s="122"/>
      <c r="F115" s="122"/>
      <c r="G115" s="122"/>
      <c r="H115" s="123"/>
      <c r="I115" s="29">
        <f>I90</f>
        <v>41.68</v>
      </c>
    </row>
    <row r="116" spans="1:14" ht="16.5" x14ac:dyDescent="0.25">
      <c r="A116" s="27" t="s">
        <v>11</v>
      </c>
      <c r="B116" s="121" t="s">
        <v>118</v>
      </c>
      <c r="C116" s="122"/>
      <c r="D116" s="122"/>
      <c r="E116" s="122"/>
      <c r="F116" s="122"/>
      <c r="G116" s="122"/>
      <c r="H116" s="123"/>
      <c r="I116" s="29">
        <f>I98</f>
        <v>231.61</v>
      </c>
    </row>
    <row r="117" spans="1:14" ht="16.5" x14ac:dyDescent="0.25">
      <c r="A117" s="135" t="s">
        <v>119</v>
      </c>
      <c r="B117" s="136"/>
      <c r="C117" s="136"/>
      <c r="D117" s="136"/>
      <c r="E117" s="136"/>
      <c r="F117" s="136"/>
      <c r="G117" s="136"/>
      <c r="H117" s="137"/>
      <c r="I117" s="29">
        <f>SUM(I112:I116)</f>
        <v>3991.987032</v>
      </c>
    </row>
    <row r="118" spans="1:14" ht="16.5" x14ac:dyDescent="0.25">
      <c r="A118" s="14" t="s">
        <v>13</v>
      </c>
      <c r="B118" s="121" t="s">
        <v>120</v>
      </c>
      <c r="C118" s="122"/>
      <c r="D118" s="122"/>
      <c r="E118" s="122"/>
      <c r="F118" s="122"/>
      <c r="G118" s="122"/>
      <c r="H118" s="123"/>
      <c r="I118" s="29">
        <f>I108</f>
        <v>968.05750365999995</v>
      </c>
      <c r="N118" t="s">
        <v>131</v>
      </c>
    </row>
    <row r="119" spans="1:14" ht="16.5" x14ac:dyDescent="0.25">
      <c r="A119" s="118" t="s">
        <v>121</v>
      </c>
      <c r="B119" s="119"/>
      <c r="C119" s="119"/>
      <c r="D119" s="119"/>
      <c r="E119" s="119"/>
      <c r="F119" s="119"/>
      <c r="G119" s="119"/>
      <c r="H119" s="120"/>
      <c r="I119" s="30">
        <f>ROUND(SUM(I117:I118),2)</f>
        <v>4960.04</v>
      </c>
    </row>
    <row r="121" spans="1:14" x14ac:dyDescent="0.25">
      <c r="I121" s="40"/>
    </row>
    <row r="123" spans="1:14" x14ac:dyDescent="0.25">
      <c r="I123" s="38"/>
    </row>
  </sheetData>
  <mergeCells count="119">
    <mergeCell ref="B7:H7"/>
    <mergeCell ref="B8:H8"/>
    <mergeCell ref="B9:H9"/>
    <mergeCell ref="B10:H10"/>
    <mergeCell ref="B11:H11"/>
    <mergeCell ref="A13:I13"/>
    <mergeCell ref="A1:I1"/>
    <mergeCell ref="A2:I2"/>
    <mergeCell ref="A3:I3"/>
    <mergeCell ref="A4:I4"/>
    <mergeCell ref="B5:H5"/>
    <mergeCell ref="B6:H6"/>
    <mergeCell ref="A12:I12"/>
    <mergeCell ref="B20:H20"/>
    <mergeCell ref="B21:H21"/>
    <mergeCell ref="B23:G23"/>
    <mergeCell ref="B24:G24"/>
    <mergeCell ref="B25:G25"/>
    <mergeCell ref="A26:H26"/>
    <mergeCell ref="A14:I14"/>
    <mergeCell ref="A15:I15"/>
    <mergeCell ref="B16:H16"/>
    <mergeCell ref="A17:A18"/>
    <mergeCell ref="B17:H18"/>
    <mergeCell ref="B19:H19"/>
    <mergeCell ref="A22:I22"/>
    <mergeCell ref="A33:G33"/>
    <mergeCell ref="A35:G35"/>
    <mergeCell ref="B36:G36"/>
    <mergeCell ref="B37:G37"/>
    <mergeCell ref="B38:G38"/>
    <mergeCell ref="B39:G39"/>
    <mergeCell ref="A27:I27"/>
    <mergeCell ref="A28:I28"/>
    <mergeCell ref="A29:G29"/>
    <mergeCell ref="B30:G30"/>
    <mergeCell ref="B31:G31"/>
    <mergeCell ref="B32:G32"/>
    <mergeCell ref="A34:I34"/>
    <mergeCell ref="B47:G47"/>
    <mergeCell ref="B48:G48"/>
    <mergeCell ref="B49:G49"/>
    <mergeCell ref="B50:G50"/>
    <mergeCell ref="B51:G51"/>
    <mergeCell ref="B52:G52"/>
    <mergeCell ref="B40:G40"/>
    <mergeCell ref="B41:G41"/>
    <mergeCell ref="B42:G42"/>
    <mergeCell ref="B43:G43"/>
    <mergeCell ref="A44:G44"/>
    <mergeCell ref="A46:G46"/>
    <mergeCell ref="A45:I45"/>
    <mergeCell ref="A60:H60"/>
    <mergeCell ref="A62:I62"/>
    <mergeCell ref="A63:G63"/>
    <mergeCell ref="B64:G64"/>
    <mergeCell ref="B65:G65"/>
    <mergeCell ref="B66:G66"/>
    <mergeCell ref="A53:G53"/>
    <mergeCell ref="A55:I55"/>
    <mergeCell ref="A56:H56"/>
    <mergeCell ref="B57:H57"/>
    <mergeCell ref="B58:H58"/>
    <mergeCell ref="B59:H59"/>
    <mergeCell ref="A54:I54"/>
    <mergeCell ref="A61:I61"/>
    <mergeCell ref="B74:G74"/>
    <mergeCell ref="B75:G75"/>
    <mergeCell ref="B76:G76"/>
    <mergeCell ref="B77:G77"/>
    <mergeCell ref="B78:G78"/>
    <mergeCell ref="B79:G79"/>
    <mergeCell ref="B67:G67"/>
    <mergeCell ref="B68:G68"/>
    <mergeCell ref="B69:G69"/>
    <mergeCell ref="A70:G70"/>
    <mergeCell ref="A72:I72"/>
    <mergeCell ref="A73:G73"/>
    <mergeCell ref="A71:I71"/>
    <mergeCell ref="B88:H88"/>
    <mergeCell ref="B89:H89"/>
    <mergeCell ref="A90:H90"/>
    <mergeCell ref="A91:G91"/>
    <mergeCell ref="A93:I93"/>
    <mergeCell ref="B94:H94"/>
    <mergeCell ref="A80:G80"/>
    <mergeCell ref="A82:G82"/>
    <mergeCell ref="B83:G83"/>
    <mergeCell ref="A84:G84"/>
    <mergeCell ref="A86:I86"/>
    <mergeCell ref="A87:H87"/>
    <mergeCell ref="A85:I85"/>
    <mergeCell ref="A81:I81"/>
    <mergeCell ref="A92:I92"/>
    <mergeCell ref="B102:G102"/>
    <mergeCell ref="B103:G103"/>
    <mergeCell ref="B104:G104"/>
    <mergeCell ref="B105:G105"/>
    <mergeCell ref="B106:G106"/>
    <mergeCell ref="B107:G107"/>
    <mergeCell ref="B95:G95"/>
    <mergeCell ref="B96:G96"/>
    <mergeCell ref="B97:G97"/>
    <mergeCell ref="A98:H98"/>
    <mergeCell ref="A100:I100"/>
    <mergeCell ref="B101:G101"/>
    <mergeCell ref="A99:I99"/>
    <mergeCell ref="A108:G108"/>
    <mergeCell ref="A109:I109"/>
    <mergeCell ref="B116:H116"/>
    <mergeCell ref="A117:H117"/>
    <mergeCell ref="B118:H118"/>
    <mergeCell ref="A119:H119"/>
    <mergeCell ref="A110:I110"/>
    <mergeCell ref="A111:H111"/>
    <mergeCell ref="B112:H112"/>
    <mergeCell ref="B113:H113"/>
    <mergeCell ref="B114:H114"/>
    <mergeCell ref="B115:H115"/>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opLeftCell="A97" workbookViewId="0">
      <selection activeCell="I26" sqref="I26"/>
    </sheetView>
  </sheetViews>
  <sheetFormatPr defaultRowHeight="15" x14ac:dyDescent="0.25"/>
  <cols>
    <col min="8" max="8" width="13.42578125" customWidth="1"/>
    <col min="9" max="9" width="37.85546875" customWidth="1"/>
    <col min="11" max="11" width="12.140625" bestFit="1" customWidth="1"/>
    <col min="12" max="13" width="10.5703125" bestFit="1" customWidth="1"/>
  </cols>
  <sheetData>
    <row r="1" spans="1:9" ht="16.5" x14ac:dyDescent="0.25">
      <c r="A1" s="111" t="s">
        <v>0</v>
      </c>
      <c r="B1" s="111"/>
      <c r="C1" s="111"/>
      <c r="D1" s="111"/>
      <c r="E1" s="111"/>
      <c r="F1" s="111"/>
      <c r="G1" s="111"/>
      <c r="H1" s="111"/>
      <c r="I1" s="112"/>
    </row>
    <row r="2" spans="1:9" ht="16.5" x14ac:dyDescent="0.25">
      <c r="A2" s="164" t="s">
        <v>1</v>
      </c>
      <c r="B2" s="164"/>
      <c r="C2" s="164"/>
      <c r="D2" s="164"/>
      <c r="E2" s="164"/>
      <c r="F2" s="164"/>
      <c r="G2" s="164"/>
      <c r="H2" s="164"/>
      <c r="I2" s="165"/>
    </row>
    <row r="3" spans="1:9" ht="16.5" x14ac:dyDescent="0.25">
      <c r="A3" s="166"/>
      <c r="B3" s="166"/>
      <c r="C3" s="166"/>
      <c r="D3" s="166"/>
      <c r="E3" s="166"/>
      <c r="F3" s="166"/>
      <c r="G3" s="166"/>
      <c r="H3" s="166"/>
      <c r="I3" s="167"/>
    </row>
    <row r="4" spans="1:9" ht="16.5" x14ac:dyDescent="0.25">
      <c r="A4" s="100" t="s">
        <v>2</v>
      </c>
      <c r="B4" s="100"/>
      <c r="C4" s="100"/>
      <c r="D4" s="100"/>
      <c r="E4" s="100"/>
      <c r="F4" s="100"/>
      <c r="G4" s="100"/>
      <c r="H4" s="100"/>
      <c r="I4" s="100"/>
    </row>
    <row r="5" spans="1:9" ht="16.5" x14ac:dyDescent="0.25">
      <c r="A5" s="1" t="s">
        <v>3</v>
      </c>
      <c r="B5" s="99" t="s">
        <v>4</v>
      </c>
      <c r="C5" s="99"/>
      <c r="D5" s="99"/>
      <c r="E5" s="99"/>
      <c r="F5" s="99"/>
      <c r="G5" s="99"/>
      <c r="H5" s="99"/>
      <c r="I5" s="2"/>
    </row>
    <row r="6" spans="1:9" ht="16.5" x14ac:dyDescent="0.25">
      <c r="A6" s="1" t="s">
        <v>5</v>
      </c>
      <c r="B6" s="99" t="s">
        <v>6</v>
      </c>
      <c r="C6" s="99"/>
      <c r="D6" s="99"/>
      <c r="E6" s="99"/>
      <c r="F6" s="99"/>
      <c r="G6" s="99"/>
      <c r="H6" s="99"/>
      <c r="I6" s="1" t="s">
        <v>122</v>
      </c>
    </row>
    <row r="7" spans="1:9" ht="16.5" x14ac:dyDescent="0.25">
      <c r="A7" s="1" t="s">
        <v>7</v>
      </c>
      <c r="B7" s="99" t="s">
        <v>8</v>
      </c>
      <c r="C7" s="99"/>
      <c r="D7" s="99"/>
      <c r="E7" s="99"/>
      <c r="F7" s="99"/>
      <c r="G7" s="99"/>
      <c r="H7" s="99"/>
      <c r="I7" s="1">
        <v>12</v>
      </c>
    </row>
    <row r="8" spans="1:9" ht="16.5" x14ac:dyDescent="0.25">
      <c r="A8" s="1" t="s">
        <v>9</v>
      </c>
      <c r="B8" s="99" t="s">
        <v>10</v>
      </c>
      <c r="C8" s="99"/>
      <c r="D8" s="99"/>
      <c r="E8" s="99"/>
      <c r="F8" s="99"/>
      <c r="G8" s="99"/>
      <c r="H8" s="99"/>
      <c r="I8" s="1" t="s">
        <v>123</v>
      </c>
    </row>
    <row r="9" spans="1:9" ht="16.5" x14ac:dyDescent="0.25">
      <c r="A9" s="1" t="s">
        <v>11</v>
      </c>
      <c r="B9" s="99" t="s">
        <v>12</v>
      </c>
      <c r="C9" s="99"/>
      <c r="D9" s="99"/>
      <c r="E9" s="99"/>
      <c r="F9" s="99"/>
      <c r="G9" s="99"/>
      <c r="H9" s="99"/>
      <c r="I9" s="1">
        <v>2</v>
      </c>
    </row>
    <row r="10" spans="1:9" ht="16.5" x14ac:dyDescent="0.25">
      <c r="A10" s="1" t="s">
        <v>13</v>
      </c>
      <c r="B10" s="99" t="s">
        <v>14</v>
      </c>
      <c r="C10" s="99"/>
      <c r="D10" s="99"/>
      <c r="E10" s="99"/>
      <c r="F10" s="99"/>
      <c r="G10" s="99"/>
      <c r="H10" s="99"/>
      <c r="I10" s="1">
        <v>1</v>
      </c>
    </row>
    <row r="11" spans="1:9" ht="16.5" x14ac:dyDescent="0.25">
      <c r="A11" s="1" t="s">
        <v>15</v>
      </c>
      <c r="B11" s="99" t="s">
        <v>16</v>
      </c>
      <c r="C11" s="99"/>
      <c r="D11" s="99"/>
      <c r="E11" s="99"/>
      <c r="F11" s="99"/>
      <c r="G11" s="99"/>
      <c r="H11" s="99"/>
      <c r="I11" s="1" t="s">
        <v>124</v>
      </c>
    </row>
    <row r="12" spans="1:9" ht="16.5" x14ac:dyDescent="0.25">
      <c r="A12" s="168"/>
      <c r="B12" s="168"/>
      <c r="C12" s="168"/>
      <c r="D12" s="168"/>
      <c r="E12" s="168"/>
      <c r="F12" s="168"/>
      <c r="G12" s="168"/>
      <c r="H12" s="168"/>
      <c r="I12" s="168"/>
    </row>
    <row r="13" spans="1:9" ht="16.5" x14ac:dyDescent="0.25">
      <c r="A13" s="100" t="s">
        <v>17</v>
      </c>
      <c r="B13" s="100"/>
      <c r="C13" s="100"/>
      <c r="D13" s="100"/>
      <c r="E13" s="100"/>
      <c r="F13" s="100"/>
      <c r="G13" s="100"/>
      <c r="H13" s="100"/>
      <c r="I13" s="100"/>
    </row>
    <row r="14" spans="1:9" ht="16.5" x14ac:dyDescent="0.25">
      <c r="A14" s="148"/>
      <c r="B14" s="148"/>
      <c r="C14" s="148"/>
      <c r="D14" s="148"/>
      <c r="E14" s="148"/>
      <c r="F14" s="148"/>
      <c r="G14" s="148"/>
      <c r="H14" s="148"/>
      <c r="I14" s="148"/>
    </row>
    <row r="15" spans="1:9" ht="16.5" x14ac:dyDescent="0.25">
      <c r="A15" s="152" t="s">
        <v>18</v>
      </c>
      <c r="B15" s="153"/>
      <c r="C15" s="153"/>
      <c r="D15" s="153"/>
      <c r="E15" s="153"/>
      <c r="F15" s="153"/>
      <c r="G15" s="153"/>
      <c r="H15" s="153"/>
      <c r="I15" s="154"/>
    </row>
    <row r="16" spans="1:9" ht="16.5" x14ac:dyDescent="0.25">
      <c r="A16" s="1">
        <v>1</v>
      </c>
      <c r="B16" s="99" t="s">
        <v>19</v>
      </c>
      <c r="C16" s="99"/>
      <c r="D16" s="99"/>
      <c r="E16" s="99"/>
      <c r="F16" s="99"/>
      <c r="G16" s="99"/>
      <c r="H16" s="99"/>
      <c r="I16" s="37">
        <v>2997.56</v>
      </c>
    </row>
    <row r="17" spans="1:11" ht="16.5" x14ac:dyDescent="0.25">
      <c r="A17" s="155">
        <v>2</v>
      </c>
      <c r="B17" s="157" t="s">
        <v>20</v>
      </c>
      <c r="C17" s="158"/>
      <c r="D17" s="158"/>
      <c r="E17" s="158"/>
      <c r="F17" s="158"/>
      <c r="G17" s="158"/>
      <c r="H17" s="159"/>
      <c r="I17" s="3" t="s">
        <v>127</v>
      </c>
    </row>
    <row r="18" spans="1:11" ht="16.5" x14ac:dyDescent="0.25">
      <c r="A18" s="156"/>
      <c r="B18" s="160"/>
      <c r="C18" s="161"/>
      <c r="D18" s="161"/>
      <c r="E18" s="161"/>
      <c r="F18" s="161"/>
      <c r="G18" s="161"/>
      <c r="H18" s="162"/>
      <c r="I18" s="3" t="s">
        <v>130</v>
      </c>
    </row>
    <row r="19" spans="1:11" ht="16.5" x14ac:dyDescent="0.25">
      <c r="A19" s="1">
        <v>3</v>
      </c>
      <c r="B19" s="99" t="s">
        <v>22</v>
      </c>
      <c r="C19" s="99"/>
      <c r="D19" s="99"/>
      <c r="E19" s="99"/>
      <c r="F19" s="99"/>
      <c r="G19" s="99"/>
      <c r="H19" s="99"/>
      <c r="I19" s="80" t="s">
        <v>255</v>
      </c>
    </row>
    <row r="20" spans="1:11" ht="16.5" x14ac:dyDescent="0.25">
      <c r="A20" s="1">
        <v>4</v>
      </c>
      <c r="B20" s="99" t="s">
        <v>24</v>
      </c>
      <c r="C20" s="99"/>
      <c r="D20" s="99"/>
      <c r="E20" s="99"/>
      <c r="F20" s="99"/>
      <c r="G20" s="99"/>
      <c r="H20" s="99"/>
      <c r="I20" s="4" t="s">
        <v>256</v>
      </c>
    </row>
    <row r="21" spans="1:11" ht="16.5" x14ac:dyDescent="0.25">
      <c r="A21" s="1">
        <v>5</v>
      </c>
      <c r="B21" s="99" t="s">
        <v>26</v>
      </c>
      <c r="C21" s="99"/>
      <c r="D21" s="99"/>
      <c r="E21" s="99"/>
      <c r="F21" s="99"/>
      <c r="G21" s="99"/>
      <c r="H21" s="99"/>
      <c r="I21" s="2">
        <v>44945</v>
      </c>
    </row>
    <row r="22" spans="1:11" ht="16.5" x14ac:dyDescent="0.25">
      <c r="A22" s="163"/>
      <c r="B22" s="163"/>
      <c r="C22" s="163"/>
      <c r="D22" s="163"/>
      <c r="E22" s="163"/>
      <c r="F22" s="163"/>
      <c r="G22" s="163"/>
      <c r="H22" s="163"/>
      <c r="I22" s="163"/>
    </row>
    <row r="23" spans="1:11" ht="16.5" x14ac:dyDescent="0.25">
      <c r="A23" s="5">
        <v>1</v>
      </c>
      <c r="B23" s="149" t="s">
        <v>27</v>
      </c>
      <c r="C23" s="150"/>
      <c r="D23" s="150"/>
      <c r="E23" s="150"/>
      <c r="F23" s="150"/>
      <c r="G23" s="151"/>
      <c r="H23" s="5" t="s">
        <v>28</v>
      </c>
      <c r="I23" s="5" t="s">
        <v>29</v>
      </c>
    </row>
    <row r="24" spans="1:11" ht="16.5" x14ac:dyDescent="0.25">
      <c r="A24" s="6" t="s">
        <v>3</v>
      </c>
      <c r="B24" s="99" t="s">
        <v>30</v>
      </c>
      <c r="C24" s="99"/>
      <c r="D24" s="99"/>
      <c r="E24" s="99"/>
      <c r="F24" s="99"/>
      <c r="G24" s="99"/>
      <c r="H24" s="7">
        <v>1</v>
      </c>
      <c r="I24" s="36">
        <v>2997.56</v>
      </c>
    </row>
    <row r="25" spans="1:11" ht="16.5" x14ac:dyDescent="0.25">
      <c r="A25" s="8" t="s">
        <v>5</v>
      </c>
      <c r="B25" s="99" t="s">
        <v>31</v>
      </c>
      <c r="C25" s="99"/>
      <c r="D25" s="99"/>
      <c r="E25" s="99"/>
      <c r="F25" s="99"/>
      <c r="G25" s="99"/>
      <c r="H25" s="9"/>
      <c r="I25" s="31">
        <v>0</v>
      </c>
    </row>
    <row r="26" spans="1:11" ht="16.5" x14ac:dyDescent="0.25">
      <c r="A26" s="97" t="s">
        <v>32</v>
      </c>
      <c r="B26" s="97"/>
      <c r="C26" s="97"/>
      <c r="D26" s="97"/>
      <c r="E26" s="97"/>
      <c r="F26" s="97"/>
      <c r="G26" s="97"/>
      <c r="H26" s="97"/>
      <c r="I26" s="33">
        <f>SUM(I24:I25)</f>
        <v>2997.56</v>
      </c>
    </row>
    <row r="27" spans="1:11" ht="16.5" x14ac:dyDescent="0.25">
      <c r="A27" s="148"/>
      <c r="B27" s="148"/>
      <c r="C27" s="148"/>
      <c r="D27" s="148"/>
      <c r="E27" s="148"/>
      <c r="F27" s="148"/>
      <c r="G27" s="148"/>
      <c r="H27" s="148"/>
      <c r="I27" s="148"/>
    </row>
    <row r="28" spans="1:11" ht="16.5" x14ac:dyDescent="0.25">
      <c r="A28" s="98" t="s">
        <v>33</v>
      </c>
      <c r="B28" s="98"/>
      <c r="C28" s="98"/>
      <c r="D28" s="98"/>
      <c r="E28" s="98"/>
      <c r="F28" s="98"/>
      <c r="G28" s="98"/>
      <c r="H28" s="98"/>
      <c r="I28" s="98"/>
    </row>
    <row r="29" spans="1:11" ht="16.5" x14ac:dyDescent="0.25">
      <c r="A29" s="97" t="s">
        <v>34</v>
      </c>
      <c r="B29" s="97"/>
      <c r="C29" s="97"/>
      <c r="D29" s="97"/>
      <c r="E29" s="97"/>
      <c r="F29" s="97"/>
      <c r="G29" s="97"/>
      <c r="H29" s="6" t="s">
        <v>28</v>
      </c>
      <c r="I29" s="6" t="s">
        <v>29</v>
      </c>
    </row>
    <row r="30" spans="1:11" ht="16.5" x14ac:dyDescent="0.25">
      <c r="A30" s="6" t="s">
        <v>3</v>
      </c>
      <c r="B30" s="121" t="s">
        <v>35</v>
      </c>
      <c r="C30" s="122"/>
      <c r="D30" s="122"/>
      <c r="E30" s="122"/>
      <c r="F30" s="122"/>
      <c r="G30" s="123"/>
      <c r="H30" s="10">
        <v>8.3299999999999999E-2</v>
      </c>
      <c r="I30" s="36">
        <f>I26*H30</f>
        <v>249.69674799999999</v>
      </c>
    </row>
    <row r="31" spans="1:11" ht="16.5" x14ac:dyDescent="0.25">
      <c r="A31" s="6" t="s">
        <v>5</v>
      </c>
      <c r="B31" s="121" t="s">
        <v>36</v>
      </c>
      <c r="C31" s="122"/>
      <c r="D31" s="122"/>
      <c r="E31" s="122"/>
      <c r="F31" s="122"/>
      <c r="G31" s="123"/>
      <c r="H31" s="10">
        <v>0.121</v>
      </c>
      <c r="I31" s="36">
        <f>I26*H31</f>
        <v>362.70475999999996</v>
      </c>
    </row>
    <row r="32" spans="1:11" ht="16.5" x14ac:dyDescent="0.25">
      <c r="A32" s="6" t="s">
        <v>7</v>
      </c>
      <c r="B32" s="121" t="s">
        <v>37</v>
      </c>
      <c r="C32" s="122"/>
      <c r="D32" s="122"/>
      <c r="E32" s="122"/>
      <c r="F32" s="122"/>
      <c r="G32" s="123"/>
      <c r="H32" s="11">
        <v>8.1299999999999997E-2</v>
      </c>
      <c r="I32" s="36">
        <f>I26*H32</f>
        <v>243.701628</v>
      </c>
      <c r="K32" s="43">
        <f>H33*H44</f>
        <v>0.11366880000000001</v>
      </c>
    </row>
    <row r="33" spans="1:11" ht="16.5" x14ac:dyDescent="0.25">
      <c r="A33" s="97" t="s">
        <v>38</v>
      </c>
      <c r="B33" s="97"/>
      <c r="C33" s="97"/>
      <c r="D33" s="97"/>
      <c r="E33" s="97"/>
      <c r="F33" s="97"/>
      <c r="G33" s="97"/>
      <c r="H33" s="12">
        <f>SUM(H30:H32)</f>
        <v>0.28559999999999997</v>
      </c>
      <c r="I33" s="33">
        <f>I30+I31+I32</f>
        <v>856.10313599999995</v>
      </c>
    </row>
    <row r="34" spans="1:11" ht="16.5" x14ac:dyDescent="0.25">
      <c r="A34" s="117"/>
      <c r="B34" s="117"/>
      <c r="C34" s="117"/>
      <c r="D34" s="117"/>
      <c r="E34" s="117"/>
      <c r="F34" s="117"/>
      <c r="G34" s="117"/>
      <c r="H34" s="117"/>
      <c r="I34" s="117"/>
    </row>
    <row r="35" spans="1:11" ht="16.5" x14ac:dyDescent="0.25">
      <c r="A35" s="138" t="s">
        <v>39</v>
      </c>
      <c r="B35" s="139"/>
      <c r="C35" s="139"/>
      <c r="D35" s="139"/>
      <c r="E35" s="139"/>
      <c r="F35" s="139"/>
      <c r="G35" s="140"/>
      <c r="H35" s="13" t="s">
        <v>28</v>
      </c>
      <c r="I35" s="13" t="s">
        <v>40</v>
      </c>
    </row>
    <row r="36" spans="1:11" ht="16.5" x14ac:dyDescent="0.25">
      <c r="A36" s="14" t="s">
        <v>3</v>
      </c>
      <c r="B36" s="145" t="s">
        <v>41</v>
      </c>
      <c r="C36" s="146"/>
      <c r="D36" s="146"/>
      <c r="E36" s="146"/>
      <c r="F36" s="146"/>
      <c r="G36" s="147"/>
      <c r="H36" s="85">
        <v>0.2</v>
      </c>
      <c r="I36" s="29">
        <f>I26*H36</f>
        <v>599.51200000000006</v>
      </c>
    </row>
    <row r="37" spans="1:11" ht="16.5" x14ac:dyDescent="0.25">
      <c r="A37" s="14" t="s">
        <v>5</v>
      </c>
      <c r="B37" s="145" t="s">
        <v>42</v>
      </c>
      <c r="C37" s="146"/>
      <c r="D37" s="146"/>
      <c r="E37" s="146"/>
      <c r="F37" s="146"/>
      <c r="G37" s="147"/>
      <c r="H37" s="10">
        <v>2.5000000000000001E-2</v>
      </c>
      <c r="I37" s="29">
        <f>I26*H37</f>
        <v>74.939000000000007</v>
      </c>
    </row>
    <row r="38" spans="1:11" ht="16.5" x14ac:dyDescent="0.25">
      <c r="A38" s="14" t="s">
        <v>7</v>
      </c>
      <c r="B38" s="145" t="s">
        <v>43</v>
      </c>
      <c r="C38" s="146"/>
      <c r="D38" s="146"/>
      <c r="E38" s="146"/>
      <c r="F38" s="146"/>
      <c r="G38" s="147"/>
      <c r="H38" s="86">
        <v>0.06</v>
      </c>
      <c r="I38" s="29">
        <f>I26*H38</f>
        <v>179.8536</v>
      </c>
    </row>
    <row r="39" spans="1:11" ht="16.5" x14ac:dyDescent="0.25">
      <c r="A39" s="14" t="s">
        <v>9</v>
      </c>
      <c r="B39" s="145" t="s">
        <v>44</v>
      </c>
      <c r="C39" s="146"/>
      <c r="D39" s="146"/>
      <c r="E39" s="146"/>
      <c r="F39" s="146"/>
      <c r="G39" s="147"/>
      <c r="H39" s="10">
        <v>1.4999999999999999E-2</v>
      </c>
      <c r="I39" s="29">
        <f>I26*H39</f>
        <v>44.9634</v>
      </c>
    </row>
    <row r="40" spans="1:11" ht="16.5" x14ac:dyDescent="0.25">
      <c r="A40" s="14" t="s">
        <v>11</v>
      </c>
      <c r="B40" s="145" t="s">
        <v>45</v>
      </c>
      <c r="C40" s="146"/>
      <c r="D40" s="146"/>
      <c r="E40" s="146"/>
      <c r="F40" s="146"/>
      <c r="G40" s="147"/>
      <c r="H40" s="10">
        <v>0.01</v>
      </c>
      <c r="I40" s="29">
        <f>I26*H40</f>
        <v>29.9756</v>
      </c>
    </row>
    <row r="41" spans="1:11" ht="16.5" x14ac:dyDescent="0.25">
      <c r="A41" s="14" t="s">
        <v>13</v>
      </c>
      <c r="B41" s="145" t="s">
        <v>46</v>
      </c>
      <c r="C41" s="146"/>
      <c r="D41" s="146"/>
      <c r="E41" s="146"/>
      <c r="F41" s="146"/>
      <c r="G41" s="147"/>
      <c r="H41" s="10">
        <v>6.0000000000000001E-3</v>
      </c>
      <c r="I41" s="29">
        <f>I26*H41</f>
        <v>17.98536</v>
      </c>
    </row>
    <row r="42" spans="1:11" ht="16.5" x14ac:dyDescent="0.25">
      <c r="A42" s="14" t="s">
        <v>15</v>
      </c>
      <c r="B42" s="145" t="s">
        <v>47</v>
      </c>
      <c r="C42" s="146"/>
      <c r="D42" s="146"/>
      <c r="E42" s="146"/>
      <c r="F42" s="146"/>
      <c r="G42" s="147"/>
      <c r="H42" s="10">
        <v>2E-3</v>
      </c>
      <c r="I42" s="29">
        <f>I26*H42</f>
        <v>5.99512</v>
      </c>
    </row>
    <row r="43" spans="1:11" ht="16.5" x14ac:dyDescent="0.25">
      <c r="A43" s="14" t="s">
        <v>48</v>
      </c>
      <c r="B43" s="145" t="s">
        <v>49</v>
      </c>
      <c r="C43" s="146"/>
      <c r="D43" s="146"/>
      <c r="E43" s="146"/>
      <c r="F43" s="146"/>
      <c r="G43" s="147"/>
      <c r="H43" s="10">
        <v>0.08</v>
      </c>
      <c r="I43" s="29">
        <f>I26*H43</f>
        <v>239.8048</v>
      </c>
    </row>
    <row r="44" spans="1:11" ht="16.5" x14ac:dyDescent="0.25">
      <c r="A44" s="118" t="s">
        <v>50</v>
      </c>
      <c r="B44" s="119"/>
      <c r="C44" s="119"/>
      <c r="D44" s="119"/>
      <c r="E44" s="119"/>
      <c r="F44" s="119"/>
      <c r="G44" s="120"/>
      <c r="H44" s="16">
        <f>SUM(H36:H43)</f>
        <v>0.39800000000000008</v>
      </c>
      <c r="I44" s="30">
        <f>SUM(I36:I43)</f>
        <v>1193.0288800000001</v>
      </c>
    </row>
    <row r="45" spans="1:11" ht="16.5" x14ac:dyDescent="0.25">
      <c r="A45" s="117"/>
      <c r="B45" s="117"/>
      <c r="C45" s="117"/>
      <c r="D45" s="117"/>
      <c r="E45" s="117"/>
      <c r="F45" s="117"/>
      <c r="G45" s="117"/>
      <c r="H45" s="117"/>
      <c r="I45" s="117"/>
    </row>
    <row r="46" spans="1:11" ht="16.5" x14ac:dyDescent="0.25">
      <c r="A46" s="138" t="s">
        <v>51</v>
      </c>
      <c r="B46" s="139"/>
      <c r="C46" s="139"/>
      <c r="D46" s="139"/>
      <c r="E46" s="139"/>
      <c r="F46" s="139"/>
      <c r="G46" s="140"/>
      <c r="H46" s="17" t="s">
        <v>52</v>
      </c>
      <c r="I46" s="5" t="s">
        <v>29</v>
      </c>
    </row>
    <row r="47" spans="1:11" ht="16.5" x14ac:dyDescent="0.25">
      <c r="A47" s="6" t="s">
        <v>3</v>
      </c>
      <c r="B47" s="127" t="s">
        <v>53</v>
      </c>
      <c r="C47" s="128"/>
      <c r="D47" s="128"/>
      <c r="E47" s="128"/>
      <c r="F47" s="128"/>
      <c r="G47" s="129"/>
      <c r="H47" s="18">
        <v>5.5</v>
      </c>
      <c r="I47" s="36">
        <f>(11*22)-(I26*6%)</f>
        <v>62.1464</v>
      </c>
    </row>
    <row r="48" spans="1:11" ht="16.5" x14ac:dyDescent="0.25">
      <c r="A48" s="6" t="s">
        <v>5</v>
      </c>
      <c r="B48" s="96" t="s">
        <v>54</v>
      </c>
      <c r="C48" s="96"/>
      <c r="D48" s="96"/>
      <c r="E48" s="96"/>
      <c r="F48" s="96"/>
      <c r="G48" s="96"/>
      <c r="H48" s="18">
        <v>40.5</v>
      </c>
      <c r="I48" s="36">
        <f>H48*22</f>
        <v>891</v>
      </c>
      <c r="K48" s="28">
        <f>H48*22</f>
        <v>891</v>
      </c>
    </row>
    <row r="49" spans="1:11" ht="16.5" x14ac:dyDescent="0.25">
      <c r="A49" s="6" t="s">
        <v>7</v>
      </c>
      <c r="B49" s="96" t="s">
        <v>55</v>
      </c>
      <c r="C49" s="96"/>
      <c r="D49" s="96"/>
      <c r="E49" s="96"/>
      <c r="F49" s="96"/>
      <c r="G49" s="96"/>
      <c r="H49" s="18"/>
      <c r="I49" s="36">
        <f>H49</f>
        <v>0</v>
      </c>
    </row>
    <row r="50" spans="1:11" ht="16.5" x14ac:dyDescent="0.25">
      <c r="A50" s="6" t="s">
        <v>9</v>
      </c>
      <c r="B50" s="96" t="s">
        <v>56</v>
      </c>
      <c r="C50" s="96"/>
      <c r="D50" s="96"/>
      <c r="E50" s="96"/>
      <c r="F50" s="96"/>
      <c r="G50" s="96"/>
      <c r="H50" s="18"/>
      <c r="I50" s="36">
        <f>H50</f>
        <v>0</v>
      </c>
    </row>
    <row r="51" spans="1:11" ht="16.5" x14ac:dyDescent="0.25">
      <c r="A51" s="6" t="s">
        <v>11</v>
      </c>
      <c r="B51" s="96" t="s">
        <v>57</v>
      </c>
      <c r="C51" s="96"/>
      <c r="D51" s="96"/>
      <c r="E51" s="96"/>
      <c r="F51" s="96"/>
      <c r="G51" s="96"/>
      <c r="H51" s="18"/>
      <c r="I51" s="36">
        <f>H51</f>
        <v>0</v>
      </c>
    </row>
    <row r="52" spans="1:11" ht="16.5" x14ac:dyDescent="0.25">
      <c r="A52" s="6" t="s">
        <v>13</v>
      </c>
      <c r="B52" s="99" t="s">
        <v>31</v>
      </c>
      <c r="C52" s="99"/>
      <c r="D52" s="99"/>
      <c r="E52" s="99"/>
      <c r="F52" s="99"/>
      <c r="G52" s="99"/>
      <c r="H52" s="18">
        <v>0</v>
      </c>
      <c r="I52" s="36">
        <f>H52</f>
        <v>0</v>
      </c>
    </row>
    <row r="53" spans="1:11" ht="16.5" x14ac:dyDescent="0.25">
      <c r="A53" s="130" t="s">
        <v>58</v>
      </c>
      <c r="B53" s="117"/>
      <c r="C53" s="117"/>
      <c r="D53" s="117"/>
      <c r="E53" s="117"/>
      <c r="F53" s="117"/>
      <c r="G53" s="131"/>
      <c r="H53" s="19"/>
      <c r="I53" s="33">
        <f>SUM(I47:I52)</f>
        <v>953.14639999999997</v>
      </c>
    </row>
    <row r="54" spans="1:11" ht="16.5" x14ac:dyDescent="0.25">
      <c r="A54" s="117"/>
      <c r="B54" s="117"/>
      <c r="C54" s="117"/>
      <c r="D54" s="117"/>
      <c r="E54" s="117"/>
      <c r="F54" s="117"/>
      <c r="G54" s="117"/>
      <c r="H54" s="117"/>
      <c r="I54" s="117"/>
    </row>
    <row r="55" spans="1:11" ht="16.5" x14ac:dyDescent="0.25">
      <c r="A55" s="100" t="s">
        <v>59</v>
      </c>
      <c r="B55" s="100"/>
      <c r="C55" s="100"/>
      <c r="D55" s="100"/>
      <c r="E55" s="100"/>
      <c r="F55" s="100"/>
      <c r="G55" s="100"/>
      <c r="H55" s="100"/>
      <c r="I55" s="100"/>
    </row>
    <row r="56" spans="1:11" ht="16.5" x14ac:dyDescent="0.25">
      <c r="A56" s="97" t="s">
        <v>60</v>
      </c>
      <c r="B56" s="97"/>
      <c r="C56" s="97"/>
      <c r="D56" s="97"/>
      <c r="E56" s="97"/>
      <c r="F56" s="97"/>
      <c r="G56" s="97"/>
      <c r="H56" s="97"/>
      <c r="I56" s="6" t="s">
        <v>29</v>
      </c>
    </row>
    <row r="57" spans="1:11" ht="16.5" x14ac:dyDescent="0.25">
      <c r="A57" s="6" t="s">
        <v>61</v>
      </c>
      <c r="B57" s="99" t="s">
        <v>62</v>
      </c>
      <c r="C57" s="99"/>
      <c r="D57" s="99"/>
      <c r="E57" s="99"/>
      <c r="F57" s="99"/>
      <c r="G57" s="99"/>
      <c r="H57" s="99"/>
      <c r="I57" s="36">
        <f>I33</f>
        <v>856.10313599999995</v>
      </c>
    </row>
    <row r="58" spans="1:11" ht="16.5" x14ac:dyDescent="0.25">
      <c r="A58" s="8" t="s">
        <v>63</v>
      </c>
      <c r="B58" s="99" t="s">
        <v>64</v>
      </c>
      <c r="C58" s="99"/>
      <c r="D58" s="99"/>
      <c r="E58" s="99"/>
      <c r="F58" s="99"/>
      <c r="G58" s="99"/>
      <c r="H58" s="99"/>
      <c r="I58" s="36">
        <f>I44</f>
        <v>1193.0288800000001</v>
      </c>
    </row>
    <row r="59" spans="1:11" ht="16.5" x14ac:dyDescent="0.25">
      <c r="A59" s="8" t="s">
        <v>65</v>
      </c>
      <c r="B59" s="99" t="s">
        <v>66</v>
      </c>
      <c r="C59" s="99"/>
      <c r="D59" s="99"/>
      <c r="E59" s="99"/>
      <c r="F59" s="99"/>
      <c r="G59" s="99"/>
      <c r="H59" s="99"/>
      <c r="I59" s="36">
        <f>I53</f>
        <v>953.14639999999997</v>
      </c>
    </row>
    <row r="60" spans="1:11" ht="16.5" x14ac:dyDescent="0.25">
      <c r="A60" s="97" t="s">
        <v>67</v>
      </c>
      <c r="B60" s="97"/>
      <c r="C60" s="97"/>
      <c r="D60" s="97"/>
      <c r="E60" s="97"/>
      <c r="F60" s="97"/>
      <c r="G60" s="97"/>
      <c r="H60" s="97"/>
      <c r="I60" s="34">
        <f>TRUNC(SUM(I57:I59),2)</f>
        <v>3002.27</v>
      </c>
    </row>
    <row r="61" spans="1:11" ht="16.5" x14ac:dyDescent="0.25">
      <c r="A61" s="117"/>
      <c r="B61" s="117"/>
      <c r="C61" s="117"/>
      <c r="D61" s="117"/>
      <c r="E61" s="117"/>
      <c r="F61" s="117"/>
      <c r="G61" s="117"/>
      <c r="H61" s="117"/>
      <c r="I61" s="117"/>
    </row>
    <row r="62" spans="1:11" ht="16.5" x14ac:dyDescent="0.25">
      <c r="A62" s="98" t="s">
        <v>68</v>
      </c>
      <c r="B62" s="98"/>
      <c r="C62" s="98"/>
      <c r="D62" s="98"/>
      <c r="E62" s="98"/>
      <c r="F62" s="98"/>
      <c r="G62" s="98"/>
      <c r="H62" s="98"/>
      <c r="I62" s="98"/>
    </row>
    <row r="63" spans="1:11" ht="16.5" x14ac:dyDescent="0.25">
      <c r="A63" s="142" t="s">
        <v>69</v>
      </c>
      <c r="B63" s="143"/>
      <c r="C63" s="143"/>
      <c r="D63" s="143"/>
      <c r="E63" s="143"/>
      <c r="F63" s="143"/>
      <c r="G63" s="144"/>
      <c r="H63" s="20" t="s">
        <v>28</v>
      </c>
      <c r="I63" s="20" t="s">
        <v>40</v>
      </c>
    </row>
    <row r="64" spans="1:11" ht="16.5" x14ac:dyDescent="0.25">
      <c r="A64" s="14" t="s">
        <v>3</v>
      </c>
      <c r="B64" s="121" t="s">
        <v>70</v>
      </c>
      <c r="C64" s="122"/>
      <c r="D64" s="122"/>
      <c r="E64" s="122"/>
      <c r="F64" s="122"/>
      <c r="G64" s="123"/>
      <c r="H64" s="10">
        <v>4.5999999999999999E-3</v>
      </c>
      <c r="I64" s="29">
        <f>K64*H64</f>
        <v>13.788776</v>
      </c>
      <c r="K64" s="38">
        <f>I24</f>
        <v>2997.56</v>
      </c>
    </row>
    <row r="65" spans="1:9" ht="16.5" x14ac:dyDescent="0.25">
      <c r="A65" s="14" t="s">
        <v>5</v>
      </c>
      <c r="B65" s="121" t="s">
        <v>71</v>
      </c>
      <c r="C65" s="122"/>
      <c r="D65" s="122"/>
      <c r="E65" s="122"/>
      <c r="F65" s="122"/>
      <c r="G65" s="123"/>
      <c r="H65" s="10">
        <v>4.0000000000000002E-4</v>
      </c>
      <c r="I65" s="29">
        <f>K64*H65</f>
        <v>1.1990240000000001</v>
      </c>
    </row>
    <row r="66" spans="1:9" ht="16.5" x14ac:dyDescent="0.25">
      <c r="A66" s="14" t="s">
        <v>7</v>
      </c>
      <c r="B66" s="121" t="s">
        <v>72</v>
      </c>
      <c r="C66" s="122"/>
      <c r="D66" s="122"/>
      <c r="E66" s="122"/>
      <c r="F66" s="122"/>
      <c r="G66" s="123"/>
      <c r="H66" s="10">
        <v>4.3400000000000001E-2</v>
      </c>
      <c r="I66" s="29">
        <f>K64*H66</f>
        <v>130.09410399999999</v>
      </c>
    </row>
    <row r="67" spans="1:9" ht="16.5" x14ac:dyDescent="0.25">
      <c r="A67" s="14" t="s">
        <v>9</v>
      </c>
      <c r="B67" s="121" t="s">
        <v>73</v>
      </c>
      <c r="C67" s="122"/>
      <c r="D67" s="122"/>
      <c r="E67" s="122"/>
      <c r="F67" s="122"/>
      <c r="G67" s="123"/>
      <c r="H67" s="10">
        <v>1.9400000000000001E-2</v>
      </c>
      <c r="I67" s="29">
        <f>K64*H67</f>
        <v>58.152664000000001</v>
      </c>
    </row>
    <row r="68" spans="1:9" ht="16.5" x14ac:dyDescent="0.25">
      <c r="A68" s="14" t="s">
        <v>11</v>
      </c>
      <c r="B68" s="121" t="s">
        <v>74</v>
      </c>
      <c r="C68" s="122"/>
      <c r="D68" s="122"/>
      <c r="E68" s="122"/>
      <c r="F68" s="122"/>
      <c r="G68" s="123"/>
      <c r="H68" s="10">
        <v>7.7000000000000002E-3</v>
      </c>
      <c r="I68" s="29">
        <f>K64*H68</f>
        <v>23.081212000000001</v>
      </c>
    </row>
    <row r="69" spans="1:9" ht="16.5" x14ac:dyDescent="0.25">
      <c r="A69" s="14" t="s">
        <v>13</v>
      </c>
      <c r="B69" s="121" t="s">
        <v>75</v>
      </c>
      <c r="C69" s="122"/>
      <c r="D69" s="122"/>
      <c r="E69" s="122"/>
      <c r="F69" s="122"/>
      <c r="G69" s="123"/>
      <c r="H69" s="10">
        <v>6.6E-3</v>
      </c>
      <c r="I69" s="29">
        <f>K64*H69</f>
        <v>19.783895999999999</v>
      </c>
    </row>
    <row r="70" spans="1:9" ht="16.5" x14ac:dyDescent="0.25">
      <c r="A70" s="118" t="s">
        <v>76</v>
      </c>
      <c r="B70" s="119"/>
      <c r="C70" s="119"/>
      <c r="D70" s="119"/>
      <c r="E70" s="119"/>
      <c r="F70" s="119"/>
      <c r="G70" s="120"/>
      <c r="H70" s="16">
        <f>SUM(H64:H69)</f>
        <v>8.2099999999999992E-2</v>
      </c>
      <c r="I70" s="30">
        <f>SUM(I64:I69)</f>
        <v>246.09967599999996</v>
      </c>
    </row>
    <row r="71" spans="1:9" ht="16.5" x14ac:dyDescent="0.25">
      <c r="A71" s="117"/>
      <c r="B71" s="117"/>
      <c r="C71" s="117"/>
      <c r="D71" s="117"/>
      <c r="E71" s="117"/>
      <c r="F71" s="117"/>
      <c r="G71" s="117"/>
      <c r="H71" s="117"/>
      <c r="I71" s="117"/>
    </row>
    <row r="72" spans="1:9" ht="16.5" x14ac:dyDescent="0.25">
      <c r="A72" s="98" t="s">
        <v>77</v>
      </c>
      <c r="B72" s="98"/>
      <c r="C72" s="98"/>
      <c r="D72" s="98"/>
      <c r="E72" s="98"/>
      <c r="F72" s="98"/>
      <c r="G72" s="98"/>
      <c r="H72" s="98"/>
      <c r="I72" s="98"/>
    </row>
    <row r="73" spans="1:9" ht="16.5" x14ac:dyDescent="0.25">
      <c r="A73" s="142" t="s">
        <v>78</v>
      </c>
      <c r="B73" s="143"/>
      <c r="C73" s="143"/>
      <c r="D73" s="143"/>
      <c r="E73" s="143"/>
      <c r="F73" s="143"/>
      <c r="G73" s="144"/>
      <c r="H73" s="20" t="s">
        <v>28</v>
      </c>
      <c r="I73" s="20" t="s">
        <v>40</v>
      </c>
    </row>
    <row r="74" spans="1:9" ht="16.5" x14ac:dyDescent="0.25">
      <c r="A74" s="14" t="s">
        <v>3</v>
      </c>
      <c r="B74" s="121" t="s">
        <v>79</v>
      </c>
      <c r="C74" s="122"/>
      <c r="D74" s="122"/>
      <c r="E74" s="122"/>
      <c r="F74" s="122"/>
      <c r="G74" s="123"/>
      <c r="H74" s="10">
        <v>8.0000000000000004E-4</v>
      </c>
      <c r="I74" s="29">
        <f>K64*H74</f>
        <v>2.3980480000000002</v>
      </c>
    </row>
    <row r="75" spans="1:9" ht="16.5" x14ac:dyDescent="0.25">
      <c r="A75" s="14" t="s">
        <v>5</v>
      </c>
      <c r="B75" s="121" t="s">
        <v>80</v>
      </c>
      <c r="C75" s="122"/>
      <c r="D75" s="122"/>
      <c r="E75" s="122"/>
      <c r="F75" s="122"/>
      <c r="G75" s="123"/>
      <c r="H75" s="10">
        <v>1.66E-2</v>
      </c>
      <c r="I75" s="29">
        <f>K64*H75</f>
        <v>49.759495999999999</v>
      </c>
    </row>
    <row r="76" spans="1:9" ht="16.5" x14ac:dyDescent="0.25">
      <c r="A76" s="14" t="s">
        <v>7</v>
      </c>
      <c r="B76" s="121" t="s">
        <v>81</v>
      </c>
      <c r="C76" s="122"/>
      <c r="D76" s="122"/>
      <c r="E76" s="122"/>
      <c r="F76" s="122"/>
      <c r="G76" s="123"/>
      <c r="H76" s="10">
        <v>2.0000000000000001E-4</v>
      </c>
      <c r="I76" s="29">
        <f>K64*H76</f>
        <v>0.59951200000000004</v>
      </c>
    </row>
    <row r="77" spans="1:9" ht="16.5" x14ac:dyDescent="0.25">
      <c r="A77" s="14" t="s">
        <v>9</v>
      </c>
      <c r="B77" s="121" t="s">
        <v>82</v>
      </c>
      <c r="C77" s="122"/>
      <c r="D77" s="122"/>
      <c r="E77" s="122"/>
      <c r="F77" s="122"/>
      <c r="G77" s="123"/>
      <c r="H77" s="10">
        <v>2.9999999999999997E-4</v>
      </c>
      <c r="I77" s="29">
        <f>K64*H77</f>
        <v>0.89926799999999996</v>
      </c>
    </row>
    <row r="78" spans="1:9" ht="16.5" x14ac:dyDescent="0.25">
      <c r="A78" s="14" t="s">
        <v>11</v>
      </c>
      <c r="B78" s="121" t="s">
        <v>83</v>
      </c>
      <c r="C78" s="122"/>
      <c r="D78" s="122"/>
      <c r="E78" s="122"/>
      <c r="F78" s="122"/>
      <c r="G78" s="123"/>
      <c r="H78" s="10">
        <v>5.9999999999999995E-4</v>
      </c>
      <c r="I78" s="29">
        <f>K64*H78</f>
        <v>1.7985359999999999</v>
      </c>
    </row>
    <row r="79" spans="1:9" ht="16.5" x14ac:dyDescent="0.25">
      <c r="A79" s="14" t="s">
        <v>13</v>
      </c>
      <c r="B79" s="121" t="s">
        <v>84</v>
      </c>
      <c r="C79" s="122"/>
      <c r="D79" s="122"/>
      <c r="E79" s="122"/>
      <c r="F79" s="122"/>
      <c r="G79" s="123"/>
      <c r="H79" s="10">
        <f>'[1]Tec Secretariado'!H79</f>
        <v>0</v>
      </c>
      <c r="I79" s="29">
        <f>K64*H79</f>
        <v>0</v>
      </c>
    </row>
    <row r="80" spans="1:9" ht="16.5" x14ac:dyDescent="0.25">
      <c r="A80" s="118" t="s">
        <v>85</v>
      </c>
      <c r="B80" s="119"/>
      <c r="C80" s="119"/>
      <c r="D80" s="119"/>
      <c r="E80" s="119"/>
      <c r="F80" s="119"/>
      <c r="G80" s="120"/>
      <c r="H80" s="16">
        <f>SUM(H74:H79)</f>
        <v>1.8499999999999999E-2</v>
      </c>
      <c r="I80" s="30">
        <f>SUM(I74:I79)</f>
        <v>55.454859999999996</v>
      </c>
    </row>
    <row r="81" spans="1:9" ht="16.5" x14ac:dyDescent="0.25">
      <c r="A81" s="117"/>
      <c r="B81" s="117"/>
      <c r="C81" s="117"/>
      <c r="D81" s="117"/>
      <c r="E81" s="117"/>
      <c r="F81" s="117"/>
      <c r="G81" s="117"/>
      <c r="H81" s="117"/>
      <c r="I81" s="117"/>
    </row>
    <row r="82" spans="1:9" ht="16.5" x14ac:dyDescent="0.25">
      <c r="A82" s="97" t="s">
        <v>86</v>
      </c>
      <c r="B82" s="97"/>
      <c r="C82" s="97"/>
      <c r="D82" s="97"/>
      <c r="E82" s="97"/>
      <c r="F82" s="97"/>
      <c r="G82" s="97"/>
      <c r="H82" s="6" t="s">
        <v>28</v>
      </c>
      <c r="I82" s="6" t="s">
        <v>29</v>
      </c>
    </row>
    <row r="83" spans="1:9" ht="16.5" x14ac:dyDescent="0.25">
      <c r="A83" s="6" t="s">
        <v>3</v>
      </c>
      <c r="B83" s="99" t="s">
        <v>87</v>
      </c>
      <c r="C83" s="99"/>
      <c r="D83" s="99"/>
      <c r="E83" s="99"/>
      <c r="F83" s="99"/>
      <c r="G83" s="99"/>
      <c r="H83" s="10">
        <v>8.9999999999999993E-3</v>
      </c>
      <c r="I83" s="31">
        <f>K64*H83</f>
        <v>26.978039999999996</v>
      </c>
    </row>
    <row r="84" spans="1:9" ht="16.5" x14ac:dyDescent="0.25">
      <c r="A84" s="97" t="s">
        <v>88</v>
      </c>
      <c r="B84" s="97"/>
      <c r="C84" s="97"/>
      <c r="D84" s="97"/>
      <c r="E84" s="97"/>
      <c r="F84" s="97"/>
      <c r="G84" s="97"/>
      <c r="H84" s="12">
        <v>8.9999999999999993E-3</v>
      </c>
      <c r="I84" s="33">
        <f>TRUNC(SUM(I83),2)</f>
        <v>26.97</v>
      </c>
    </row>
    <row r="85" spans="1:9" ht="16.5" x14ac:dyDescent="0.25">
      <c r="A85" s="117"/>
      <c r="B85" s="117"/>
      <c r="C85" s="117"/>
      <c r="D85" s="117"/>
      <c r="E85" s="117"/>
      <c r="F85" s="117"/>
      <c r="G85" s="117"/>
      <c r="H85" s="117"/>
      <c r="I85" s="117"/>
    </row>
    <row r="86" spans="1:9" ht="16.5" x14ac:dyDescent="0.25">
      <c r="A86" s="100" t="s">
        <v>89</v>
      </c>
      <c r="B86" s="100"/>
      <c r="C86" s="100"/>
      <c r="D86" s="100"/>
      <c r="E86" s="100"/>
      <c r="F86" s="100"/>
      <c r="G86" s="100"/>
      <c r="H86" s="100"/>
      <c r="I86" s="100"/>
    </row>
    <row r="87" spans="1:9" ht="16.5" x14ac:dyDescent="0.25">
      <c r="A87" s="97" t="s">
        <v>90</v>
      </c>
      <c r="B87" s="97"/>
      <c r="C87" s="97"/>
      <c r="D87" s="97"/>
      <c r="E87" s="97"/>
      <c r="F87" s="97"/>
      <c r="G87" s="97"/>
      <c r="H87" s="97"/>
      <c r="I87" s="6" t="s">
        <v>29</v>
      </c>
    </row>
    <row r="88" spans="1:9" ht="16.5" x14ac:dyDescent="0.25">
      <c r="A88" s="6" t="s">
        <v>91</v>
      </c>
      <c r="B88" s="99" t="s">
        <v>92</v>
      </c>
      <c r="C88" s="99"/>
      <c r="D88" s="99"/>
      <c r="E88" s="99"/>
      <c r="F88" s="99"/>
      <c r="G88" s="99"/>
      <c r="H88" s="99"/>
      <c r="I88" s="31">
        <f>I80</f>
        <v>55.454859999999996</v>
      </c>
    </row>
    <row r="89" spans="1:9" ht="16.5" x14ac:dyDescent="0.25">
      <c r="A89" s="8" t="s">
        <v>93</v>
      </c>
      <c r="B89" s="99" t="s">
        <v>94</v>
      </c>
      <c r="C89" s="99"/>
      <c r="D89" s="99"/>
      <c r="E89" s="99"/>
      <c r="F89" s="99"/>
      <c r="G89" s="99"/>
      <c r="H89" s="99"/>
      <c r="I89" s="32">
        <f>I84</f>
        <v>26.97</v>
      </c>
    </row>
    <row r="90" spans="1:9" ht="16.5" x14ac:dyDescent="0.25">
      <c r="A90" s="97" t="s">
        <v>95</v>
      </c>
      <c r="B90" s="97"/>
      <c r="C90" s="97"/>
      <c r="D90" s="97"/>
      <c r="E90" s="97"/>
      <c r="F90" s="97"/>
      <c r="G90" s="97"/>
      <c r="H90" s="97"/>
      <c r="I90" s="34">
        <f>TRUNC(SUM(I88:I89),2)</f>
        <v>82.42</v>
      </c>
    </row>
    <row r="91" spans="1:9" ht="16.5" x14ac:dyDescent="0.25">
      <c r="A91" s="138" t="s">
        <v>96</v>
      </c>
      <c r="B91" s="139"/>
      <c r="C91" s="139"/>
      <c r="D91" s="139"/>
      <c r="E91" s="139"/>
      <c r="F91" s="139"/>
      <c r="G91" s="140"/>
      <c r="H91" s="21">
        <f>I91/I26</f>
        <v>0.7931956964998198</v>
      </c>
      <c r="I91" s="35">
        <f>I33+I44+I70+I90</f>
        <v>2377.6516919999999</v>
      </c>
    </row>
    <row r="92" spans="1:9" ht="16.5" x14ac:dyDescent="0.25">
      <c r="A92" s="117"/>
      <c r="B92" s="117"/>
      <c r="C92" s="117"/>
      <c r="D92" s="117"/>
      <c r="E92" s="117"/>
      <c r="F92" s="117"/>
      <c r="G92" s="117"/>
      <c r="H92" s="117"/>
      <c r="I92" s="117"/>
    </row>
    <row r="93" spans="1:9" ht="16.5" x14ac:dyDescent="0.25">
      <c r="A93" s="98" t="s">
        <v>97</v>
      </c>
      <c r="B93" s="98"/>
      <c r="C93" s="98"/>
      <c r="D93" s="98"/>
      <c r="E93" s="98"/>
      <c r="F93" s="98"/>
      <c r="G93" s="98"/>
      <c r="H93" s="98"/>
      <c r="I93" s="98"/>
    </row>
    <row r="94" spans="1:9" ht="16.5" x14ac:dyDescent="0.25">
      <c r="A94" s="6">
        <v>5</v>
      </c>
      <c r="B94" s="130" t="s">
        <v>98</v>
      </c>
      <c r="C94" s="117"/>
      <c r="D94" s="117"/>
      <c r="E94" s="117"/>
      <c r="F94" s="117"/>
      <c r="G94" s="117"/>
      <c r="H94" s="131"/>
      <c r="I94" s="22" t="s">
        <v>29</v>
      </c>
    </row>
    <row r="95" spans="1:9" ht="16.5" x14ac:dyDescent="0.25">
      <c r="A95" s="6" t="s">
        <v>3</v>
      </c>
      <c r="B95" s="96" t="s">
        <v>99</v>
      </c>
      <c r="C95" s="96"/>
      <c r="D95" s="96"/>
      <c r="E95" s="96"/>
      <c r="F95" s="96"/>
      <c r="G95" s="96"/>
      <c r="H95" s="18"/>
      <c r="I95" s="31">
        <v>77.47</v>
      </c>
    </row>
    <row r="96" spans="1:9" ht="16.5" x14ac:dyDescent="0.25">
      <c r="A96" s="6" t="s">
        <v>5</v>
      </c>
      <c r="B96" s="127" t="s">
        <v>132</v>
      </c>
      <c r="C96" s="128"/>
      <c r="D96" s="128"/>
      <c r="E96" s="128"/>
      <c r="F96" s="128"/>
      <c r="G96" s="129"/>
      <c r="H96" s="18"/>
      <c r="I96" s="31"/>
    </row>
    <row r="97" spans="1:13" ht="16.5" x14ac:dyDescent="0.25">
      <c r="A97" s="23" t="s">
        <v>7</v>
      </c>
      <c r="B97" s="127" t="s">
        <v>31</v>
      </c>
      <c r="C97" s="128"/>
      <c r="D97" s="128"/>
      <c r="E97" s="128"/>
      <c r="F97" s="128"/>
      <c r="G97" s="129"/>
      <c r="H97" s="18"/>
      <c r="I97" s="32">
        <v>0</v>
      </c>
    </row>
    <row r="98" spans="1:13" ht="16.5" x14ac:dyDescent="0.25">
      <c r="A98" s="130" t="s">
        <v>100</v>
      </c>
      <c r="B98" s="117"/>
      <c r="C98" s="117"/>
      <c r="D98" s="117"/>
      <c r="E98" s="117"/>
      <c r="F98" s="117"/>
      <c r="G98" s="117"/>
      <c r="H98" s="131"/>
      <c r="I98" s="33">
        <f>TRUNC(SUM(I95:I97),2)</f>
        <v>77.47</v>
      </c>
    </row>
    <row r="99" spans="1:13" ht="16.5" x14ac:dyDescent="0.25">
      <c r="A99" s="117"/>
      <c r="B99" s="117"/>
      <c r="C99" s="117"/>
      <c r="D99" s="117"/>
      <c r="E99" s="117"/>
      <c r="F99" s="117"/>
      <c r="G99" s="117"/>
      <c r="H99" s="117"/>
      <c r="I99" s="117"/>
    </row>
    <row r="100" spans="1:13" ht="16.5" x14ac:dyDescent="0.25">
      <c r="A100" s="132" t="s">
        <v>101</v>
      </c>
      <c r="B100" s="133"/>
      <c r="C100" s="133"/>
      <c r="D100" s="133"/>
      <c r="E100" s="133"/>
      <c r="F100" s="133"/>
      <c r="G100" s="133"/>
      <c r="H100" s="133"/>
      <c r="I100" s="134"/>
    </row>
    <row r="101" spans="1:13" ht="16.5" x14ac:dyDescent="0.25">
      <c r="A101" s="6">
        <v>6</v>
      </c>
      <c r="B101" s="130" t="s">
        <v>102</v>
      </c>
      <c r="C101" s="117"/>
      <c r="D101" s="117"/>
      <c r="E101" s="117"/>
      <c r="F101" s="117"/>
      <c r="G101" s="131"/>
      <c r="H101" s="6" t="s">
        <v>28</v>
      </c>
      <c r="I101" s="6" t="s">
        <v>29</v>
      </c>
    </row>
    <row r="102" spans="1:13" ht="16.5" x14ac:dyDescent="0.25">
      <c r="A102" s="14" t="s">
        <v>3</v>
      </c>
      <c r="B102" s="121" t="s">
        <v>103</v>
      </c>
      <c r="C102" s="122"/>
      <c r="D102" s="122"/>
      <c r="E102" s="122"/>
      <c r="F102" s="122"/>
      <c r="G102" s="123"/>
      <c r="H102" s="24">
        <v>0.05</v>
      </c>
      <c r="I102" s="29">
        <f>ROUND(H102*I117,2)</f>
        <v>320.29000000000002</v>
      </c>
    </row>
    <row r="103" spans="1:13" ht="16.5" x14ac:dyDescent="0.25">
      <c r="A103" s="14" t="s">
        <v>5</v>
      </c>
      <c r="B103" s="121" t="s">
        <v>104</v>
      </c>
      <c r="C103" s="122"/>
      <c r="D103" s="122"/>
      <c r="E103" s="122"/>
      <c r="F103" s="122"/>
      <c r="G103" s="123"/>
      <c r="H103" s="24">
        <v>0.05</v>
      </c>
      <c r="I103" s="29">
        <f>H103*I117</f>
        <v>320.29098380000005</v>
      </c>
    </row>
    <row r="104" spans="1:13" ht="16.5" x14ac:dyDescent="0.25">
      <c r="A104" s="14" t="s">
        <v>7</v>
      </c>
      <c r="B104" s="124" t="s">
        <v>105</v>
      </c>
      <c r="C104" s="125"/>
      <c r="D104" s="125"/>
      <c r="E104" s="125"/>
      <c r="F104" s="125"/>
      <c r="G104" s="126"/>
      <c r="H104" s="25"/>
      <c r="I104" s="29"/>
    </row>
    <row r="105" spans="1:13" ht="16.5" x14ac:dyDescent="0.25">
      <c r="A105" s="14" t="s">
        <v>106</v>
      </c>
      <c r="B105" s="121" t="s">
        <v>107</v>
      </c>
      <c r="C105" s="122"/>
      <c r="D105" s="122"/>
      <c r="E105" s="122"/>
      <c r="F105" s="122"/>
      <c r="G105" s="123"/>
      <c r="H105" s="24">
        <v>1.6500000000000001E-2</v>
      </c>
      <c r="I105" s="29">
        <f>H105*I117</f>
        <v>105.69602465400001</v>
      </c>
      <c r="L105" s="38">
        <f>I117*H105</f>
        <v>105.69602465400001</v>
      </c>
    </row>
    <row r="106" spans="1:13" ht="16.5" x14ac:dyDescent="0.25">
      <c r="A106" s="14" t="s">
        <v>108</v>
      </c>
      <c r="B106" s="121" t="s">
        <v>109</v>
      </c>
      <c r="C106" s="122"/>
      <c r="D106" s="122"/>
      <c r="E106" s="122"/>
      <c r="F106" s="122"/>
      <c r="G106" s="123"/>
      <c r="H106" s="24">
        <v>7.5999999999999998E-2</v>
      </c>
      <c r="I106" s="29">
        <f>H106*I117</f>
        <v>486.84229537599998</v>
      </c>
      <c r="K106" s="38">
        <f>K64</f>
        <v>2997.56</v>
      </c>
      <c r="L106" s="38">
        <f>I117*H106</f>
        <v>486.84229537599998</v>
      </c>
    </row>
    <row r="107" spans="1:13" ht="16.5" x14ac:dyDescent="0.25">
      <c r="A107" s="14" t="s">
        <v>110</v>
      </c>
      <c r="B107" s="121" t="s">
        <v>111</v>
      </c>
      <c r="C107" s="122"/>
      <c r="D107" s="122"/>
      <c r="E107" s="122"/>
      <c r="F107" s="122"/>
      <c r="G107" s="123"/>
      <c r="H107" s="24">
        <v>0.05</v>
      </c>
      <c r="I107" s="29">
        <f>H107*I117</f>
        <v>320.29098380000005</v>
      </c>
      <c r="L107" s="38">
        <f>I117*H107</f>
        <v>320.29098380000005</v>
      </c>
    </row>
    <row r="108" spans="1:13" ht="16.5" x14ac:dyDescent="0.25">
      <c r="A108" s="118" t="s">
        <v>112</v>
      </c>
      <c r="B108" s="119"/>
      <c r="C108" s="119"/>
      <c r="D108" s="119"/>
      <c r="E108" s="119"/>
      <c r="F108" s="119"/>
      <c r="G108" s="120"/>
      <c r="H108" s="26">
        <f>H105+H106+H107</f>
        <v>0.14250000000000002</v>
      </c>
      <c r="I108" s="30">
        <f>SUM(I102:I107)</f>
        <v>1553.4102876300001</v>
      </c>
      <c r="L108" s="38">
        <f>SUM(L105:L107)</f>
        <v>912.82930383000007</v>
      </c>
      <c r="M108" s="38">
        <f>L108-I107</f>
        <v>592.53832003000002</v>
      </c>
    </row>
    <row r="109" spans="1:13" ht="16.5" x14ac:dyDescent="0.25">
      <c r="A109" s="116"/>
      <c r="B109" s="116"/>
      <c r="C109" s="116"/>
      <c r="D109" s="116"/>
      <c r="E109" s="116"/>
      <c r="F109" s="116"/>
      <c r="G109" s="116"/>
      <c r="H109" s="116"/>
      <c r="I109" s="116"/>
    </row>
    <row r="110" spans="1:13" ht="16.5" x14ac:dyDescent="0.25">
      <c r="A110" s="138" t="s">
        <v>113</v>
      </c>
      <c r="B110" s="139"/>
      <c r="C110" s="139"/>
      <c r="D110" s="139"/>
      <c r="E110" s="139"/>
      <c r="F110" s="139"/>
      <c r="G110" s="139"/>
      <c r="H110" s="139"/>
      <c r="I110" s="140"/>
    </row>
    <row r="111" spans="1:13" ht="16.5" x14ac:dyDescent="0.25">
      <c r="A111" s="130" t="s">
        <v>114</v>
      </c>
      <c r="B111" s="117"/>
      <c r="C111" s="117"/>
      <c r="D111" s="117"/>
      <c r="E111" s="117"/>
      <c r="F111" s="117"/>
      <c r="G111" s="117"/>
      <c r="H111" s="131"/>
      <c r="I111" s="6" t="s">
        <v>29</v>
      </c>
    </row>
    <row r="112" spans="1:13" ht="16.5" x14ac:dyDescent="0.25">
      <c r="A112" s="14" t="s">
        <v>3</v>
      </c>
      <c r="B112" s="121" t="s">
        <v>115</v>
      </c>
      <c r="C112" s="122"/>
      <c r="D112" s="122"/>
      <c r="E112" s="122"/>
      <c r="F112" s="122"/>
      <c r="G112" s="122"/>
      <c r="H112" s="123"/>
      <c r="I112" s="29">
        <f>I26</f>
        <v>2997.56</v>
      </c>
    </row>
    <row r="113" spans="1:9" ht="16.5" x14ac:dyDescent="0.25">
      <c r="A113" s="14" t="s">
        <v>5</v>
      </c>
      <c r="B113" s="121" t="s">
        <v>116</v>
      </c>
      <c r="C113" s="122"/>
      <c r="D113" s="122"/>
      <c r="E113" s="122"/>
      <c r="F113" s="122"/>
      <c r="G113" s="122"/>
      <c r="H113" s="123"/>
      <c r="I113" s="29">
        <f>I60</f>
        <v>3002.27</v>
      </c>
    </row>
    <row r="114" spans="1:9" ht="16.5" x14ac:dyDescent="0.25">
      <c r="A114" s="14" t="s">
        <v>7</v>
      </c>
      <c r="B114" s="121" t="s">
        <v>117</v>
      </c>
      <c r="C114" s="122"/>
      <c r="D114" s="122"/>
      <c r="E114" s="122"/>
      <c r="F114" s="122"/>
      <c r="G114" s="122"/>
      <c r="H114" s="123"/>
      <c r="I114" s="29">
        <f>I70</f>
        <v>246.09967599999996</v>
      </c>
    </row>
    <row r="115" spans="1:9" ht="16.5" x14ac:dyDescent="0.25">
      <c r="A115" s="14" t="s">
        <v>9</v>
      </c>
      <c r="B115" s="121" t="s">
        <v>90</v>
      </c>
      <c r="C115" s="122"/>
      <c r="D115" s="122"/>
      <c r="E115" s="122"/>
      <c r="F115" s="122"/>
      <c r="G115" s="122"/>
      <c r="H115" s="123"/>
      <c r="I115" s="29">
        <f>I90</f>
        <v>82.42</v>
      </c>
    </row>
    <row r="116" spans="1:9" ht="16.5" x14ac:dyDescent="0.25">
      <c r="A116" s="27" t="s">
        <v>11</v>
      </c>
      <c r="B116" s="121" t="s">
        <v>118</v>
      </c>
      <c r="C116" s="122"/>
      <c r="D116" s="122"/>
      <c r="E116" s="122"/>
      <c r="F116" s="122"/>
      <c r="G116" s="122"/>
      <c r="H116" s="123"/>
      <c r="I116" s="29">
        <f>I98</f>
        <v>77.47</v>
      </c>
    </row>
    <row r="117" spans="1:9" ht="16.5" x14ac:dyDescent="0.25">
      <c r="A117" s="135" t="s">
        <v>119</v>
      </c>
      <c r="B117" s="136"/>
      <c r="C117" s="136"/>
      <c r="D117" s="136"/>
      <c r="E117" s="136"/>
      <c r="F117" s="136"/>
      <c r="G117" s="136"/>
      <c r="H117" s="137"/>
      <c r="I117" s="29">
        <f>SUM(I112:I116)</f>
        <v>6405.8196760000001</v>
      </c>
    </row>
    <row r="118" spans="1:9" ht="16.5" x14ac:dyDescent="0.25">
      <c r="A118" s="14" t="s">
        <v>13</v>
      </c>
      <c r="B118" s="121" t="s">
        <v>120</v>
      </c>
      <c r="C118" s="122"/>
      <c r="D118" s="122"/>
      <c r="E118" s="122"/>
      <c r="F118" s="122"/>
      <c r="G118" s="122"/>
      <c r="H118" s="123"/>
      <c r="I118" s="29">
        <f>I108</f>
        <v>1553.4102876300001</v>
      </c>
    </row>
    <row r="119" spans="1:9" ht="16.5" x14ac:dyDescent="0.25">
      <c r="A119" s="118" t="s">
        <v>121</v>
      </c>
      <c r="B119" s="119"/>
      <c r="C119" s="119"/>
      <c r="D119" s="119"/>
      <c r="E119" s="119"/>
      <c r="F119" s="119"/>
      <c r="G119" s="119"/>
      <c r="H119" s="120"/>
      <c r="I119" s="30">
        <f>ROUND(SUM(I117:I118),2)</f>
        <v>7959.23</v>
      </c>
    </row>
    <row r="121" spans="1:9" x14ac:dyDescent="0.25">
      <c r="I121" s="38"/>
    </row>
    <row r="123" spans="1:9" x14ac:dyDescent="0.25">
      <c r="I123" s="38"/>
    </row>
  </sheetData>
  <mergeCells count="119">
    <mergeCell ref="B7:H7"/>
    <mergeCell ref="B8:H8"/>
    <mergeCell ref="B9:H9"/>
    <mergeCell ref="B10:H10"/>
    <mergeCell ref="B11:H11"/>
    <mergeCell ref="A13:I13"/>
    <mergeCell ref="A1:I1"/>
    <mergeCell ref="A2:I2"/>
    <mergeCell ref="A3:I3"/>
    <mergeCell ref="A4:I4"/>
    <mergeCell ref="B5:H5"/>
    <mergeCell ref="B6:H6"/>
    <mergeCell ref="A12:I12"/>
    <mergeCell ref="B20:H20"/>
    <mergeCell ref="B21:H21"/>
    <mergeCell ref="B23:G23"/>
    <mergeCell ref="B24:G24"/>
    <mergeCell ref="B25:G25"/>
    <mergeCell ref="A26:H26"/>
    <mergeCell ref="A14:I14"/>
    <mergeCell ref="A15:I15"/>
    <mergeCell ref="B16:H16"/>
    <mergeCell ref="A17:A18"/>
    <mergeCell ref="B17:H18"/>
    <mergeCell ref="B19:H19"/>
    <mergeCell ref="A22:I22"/>
    <mergeCell ref="A33:G33"/>
    <mergeCell ref="A35:G35"/>
    <mergeCell ref="B36:G36"/>
    <mergeCell ref="B37:G37"/>
    <mergeCell ref="B38:G38"/>
    <mergeCell ref="B39:G39"/>
    <mergeCell ref="A27:I27"/>
    <mergeCell ref="A28:I28"/>
    <mergeCell ref="A29:G29"/>
    <mergeCell ref="B30:G30"/>
    <mergeCell ref="B31:G31"/>
    <mergeCell ref="B32:G32"/>
    <mergeCell ref="A34:I34"/>
    <mergeCell ref="B47:G47"/>
    <mergeCell ref="B48:G48"/>
    <mergeCell ref="B49:G49"/>
    <mergeCell ref="B50:G50"/>
    <mergeCell ref="B51:G51"/>
    <mergeCell ref="B52:G52"/>
    <mergeCell ref="B40:G40"/>
    <mergeCell ref="B41:G41"/>
    <mergeCell ref="B42:G42"/>
    <mergeCell ref="B43:G43"/>
    <mergeCell ref="A44:G44"/>
    <mergeCell ref="A46:G46"/>
    <mergeCell ref="A45:I45"/>
    <mergeCell ref="A60:H60"/>
    <mergeCell ref="A62:I62"/>
    <mergeCell ref="A63:G63"/>
    <mergeCell ref="B64:G64"/>
    <mergeCell ref="B65:G65"/>
    <mergeCell ref="B66:G66"/>
    <mergeCell ref="A53:G53"/>
    <mergeCell ref="A55:I55"/>
    <mergeCell ref="A56:H56"/>
    <mergeCell ref="B57:H57"/>
    <mergeCell ref="B58:H58"/>
    <mergeCell ref="B59:H59"/>
    <mergeCell ref="A54:I54"/>
    <mergeCell ref="A61:I61"/>
    <mergeCell ref="B74:G74"/>
    <mergeCell ref="B75:G75"/>
    <mergeCell ref="B76:G76"/>
    <mergeCell ref="B77:G77"/>
    <mergeCell ref="B78:G78"/>
    <mergeCell ref="B79:G79"/>
    <mergeCell ref="B67:G67"/>
    <mergeCell ref="B68:G68"/>
    <mergeCell ref="B69:G69"/>
    <mergeCell ref="A70:G70"/>
    <mergeCell ref="A72:I72"/>
    <mergeCell ref="A73:G73"/>
    <mergeCell ref="A71:I71"/>
    <mergeCell ref="A80:G80"/>
    <mergeCell ref="A82:G82"/>
    <mergeCell ref="B83:G83"/>
    <mergeCell ref="A84:G84"/>
    <mergeCell ref="A86:I86"/>
    <mergeCell ref="A87:H87"/>
    <mergeCell ref="A81:I81"/>
    <mergeCell ref="A85:I85"/>
    <mergeCell ref="A92:I92"/>
    <mergeCell ref="B95:G95"/>
    <mergeCell ref="B96:G96"/>
    <mergeCell ref="B97:G97"/>
    <mergeCell ref="A98:H98"/>
    <mergeCell ref="A100:I100"/>
    <mergeCell ref="B101:G101"/>
    <mergeCell ref="B88:H88"/>
    <mergeCell ref="B89:H89"/>
    <mergeCell ref="A90:H90"/>
    <mergeCell ref="A91:G91"/>
    <mergeCell ref="A93:I93"/>
    <mergeCell ref="B94:H94"/>
    <mergeCell ref="A108:G108"/>
    <mergeCell ref="A109:I109"/>
    <mergeCell ref="A99:I99"/>
    <mergeCell ref="B116:H116"/>
    <mergeCell ref="A117:H117"/>
    <mergeCell ref="B118:H118"/>
    <mergeCell ref="A119:H119"/>
    <mergeCell ref="A110:I110"/>
    <mergeCell ref="A111:H111"/>
    <mergeCell ref="B112:H112"/>
    <mergeCell ref="B113:H113"/>
    <mergeCell ref="B114:H114"/>
    <mergeCell ref="B115:H115"/>
    <mergeCell ref="B102:G102"/>
    <mergeCell ref="B103:G103"/>
    <mergeCell ref="B104:G104"/>
    <mergeCell ref="B105:G105"/>
    <mergeCell ref="B106:G106"/>
    <mergeCell ref="B107:G107"/>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O28" sqref="O28"/>
    </sheetView>
  </sheetViews>
  <sheetFormatPr defaultRowHeight="15" x14ac:dyDescent="0.25"/>
  <cols>
    <col min="2" max="2" width="25.5703125" bestFit="1" customWidth="1"/>
    <col min="3" max="3" width="30" bestFit="1" customWidth="1"/>
    <col min="4" max="4" width="35.140625" bestFit="1" customWidth="1"/>
    <col min="5" max="5" width="25.140625" bestFit="1" customWidth="1"/>
    <col min="6" max="6" width="24.5703125" bestFit="1" customWidth="1"/>
    <col min="8" max="8" width="14.28515625" bestFit="1" customWidth="1"/>
    <col min="9" max="9" width="15.85546875" bestFit="1" customWidth="1"/>
  </cols>
  <sheetData>
    <row r="1" spans="1:9" ht="15.75" customHeight="1" x14ac:dyDescent="0.25">
      <c r="A1" s="169" t="s">
        <v>133</v>
      </c>
      <c r="B1" s="170"/>
      <c r="C1" s="170"/>
      <c r="D1" s="170"/>
      <c r="E1" s="170"/>
      <c r="F1" s="171"/>
    </row>
    <row r="2" spans="1:9" ht="15.75" x14ac:dyDescent="0.25">
      <c r="A2" s="45" t="s">
        <v>134</v>
      </c>
      <c r="B2" s="45" t="s">
        <v>135</v>
      </c>
      <c r="C2" s="45" t="s">
        <v>136</v>
      </c>
      <c r="D2" s="45" t="s">
        <v>137</v>
      </c>
      <c r="E2" s="45" t="s">
        <v>138</v>
      </c>
      <c r="F2" s="45" t="s">
        <v>139</v>
      </c>
    </row>
    <row r="3" spans="1:9" ht="15.75" x14ac:dyDescent="0.25">
      <c r="A3" s="46">
        <v>1</v>
      </c>
      <c r="B3" s="46" t="s">
        <v>140</v>
      </c>
      <c r="C3" s="46">
        <v>35</v>
      </c>
      <c r="D3" s="47">
        <f>Copeira!I119</f>
        <v>6859.74</v>
      </c>
      <c r="E3" s="48">
        <f>C3*D3</f>
        <v>240090.9</v>
      </c>
      <c r="F3" s="48">
        <f>E3*12</f>
        <v>2881090.8</v>
      </c>
      <c r="H3" s="38"/>
      <c r="I3" s="38"/>
    </row>
    <row r="4" spans="1:9" ht="15.75" x14ac:dyDescent="0.25">
      <c r="A4" s="46">
        <v>2</v>
      </c>
      <c r="B4" s="46" t="s">
        <v>141</v>
      </c>
      <c r="C4" s="46">
        <v>28</v>
      </c>
      <c r="D4" s="47">
        <f>Garçom!I119</f>
        <v>6303.91</v>
      </c>
      <c r="E4" s="48">
        <f t="shared" ref="E4:E6" si="0">C4*D4</f>
        <v>176509.47999999998</v>
      </c>
      <c r="F4" s="48">
        <f t="shared" ref="F4:F6" si="1">E4*12</f>
        <v>2118113.7599999998</v>
      </c>
    </row>
    <row r="5" spans="1:9" ht="15.75" x14ac:dyDescent="0.25">
      <c r="A5" s="46">
        <v>3</v>
      </c>
      <c r="B5" s="46" t="s">
        <v>142</v>
      </c>
      <c r="C5" s="46">
        <v>2</v>
      </c>
      <c r="D5" s="47">
        <f>'Auxiliar de Serviços Gerais'!I119</f>
        <v>4960.04</v>
      </c>
      <c r="E5" s="48">
        <f t="shared" si="0"/>
        <v>9920.08</v>
      </c>
      <c r="F5" s="48">
        <f t="shared" si="1"/>
        <v>119040.95999999999</v>
      </c>
    </row>
    <row r="6" spans="1:9" ht="15.75" x14ac:dyDescent="0.25">
      <c r="A6" s="46">
        <v>4</v>
      </c>
      <c r="B6" s="46" t="s">
        <v>143</v>
      </c>
      <c r="C6" s="46">
        <v>2</v>
      </c>
      <c r="D6" s="47">
        <f>Encarregado!I119</f>
        <v>7959.23</v>
      </c>
      <c r="E6" s="48">
        <f t="shared" si="0"/>
        <v>15918.46</v>
      </c>
      <c r="F6" s="48">
        <f t="shared" si="1"/>
        <v>191021.52</v>
      </c>
    </row>
    <row r="7" spans="1:9" ht="15.75" x14ac:dyDescent="0.25">
      <c r="A7" s="172" t="s">
        <v>144</v>
      </c>
      <c r="B7" s="173"/>
      <c r="C7" s="173"/>
      <c r="D7" s="174"/>
      <c r="E7" s="175">
        <f>SUM(E3:E6)</f>
        <v>442438.92000000004</v>
      </c>
      <c r="F7" s="176"/>
    </row>
    <row r="8" spans="1:9" ht="15.75" x14ac:dyDescent="0.25">
      <c r="A8" s="172" t="s">
        <v>145</v>
      </c>
      <c r="B8" s="173"/>
      <c r="C8" s="173"/>
      <c r="D8" s="174"/>
      <c r="E8" s="175">
        <f>SUM(F3:F6)</f>
        <v>5309267.0399999991</v>
      </c>
      <c r="F8" s="176"/>
    </row>
  </sheetData>
  <mergeCells count="5">
    <mergeCell ref="A1:F1"/>
    <mergeCell ref="A7:D7"/>
    <mergeCell ref="E7:F7"/>
    <mergeCell ref="A8:D8"/>
    <mergeCell ref="E8:F8"/>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A76" workbookViewId="0">
      <selection activeCell="J96" sqref="J96"/>
    </sheetView>
  </sheetViews>
  <sheetFormatPr defaultRowHeight="15" x14ac:dyDescent="0.25"/>
  <cols>
    <col min="7" max="7" width="3.7109375" customWidth="1"/>
    <col min="8" max="8" width="22.7109375" customWidth="1"/>
    <col min="9" max="9" width="45.28515625" customWidth="1"/>
    <col min="10" max="10" width="57.7109375" customWidth="1"/>
    <col min="12" max="12" width="62" customWidth="1"/>
  </cols>
  <sheetData>
    <row r="1" spans="1:9" ht="16.5" x14ac:dyDescent="0.25">
      <c r="A1" s="111" t="s">
        <v>0</v>
      </c>
      <c r="B1" s="111"/>
      <c r="C1" s="111"/>
      <c r="D1" s="111"/>
      <c r="E1" s="111"/>
      <c r="F1" s="111"/>
      <c r="G1" s="111"/>
      <c r="H1" s="111"/>
      <c r="I1" s="112"/>
    </row>
    <row r="2" spans="1:9" ht="16.5" x14ac:dyDescent="0.25">
      <c r="A2" s="113" t="s">
        <v>1</v>
      </c>
      <c r="B2" s="113"/>
      <c r="C2" s="113"/>
      <c r="D2" s="113"/>
      <c r="E2" s="113"/>
      <c r="F2" s="113"/>
      <c r="G2" s="113"/>
      <c r="H2" s="113"/>
      <c r="I2" s="113"/>
    </row>
    <row r="3" spans="1:9" ht="16.5" x14ac:dyDescent="0.25">
      <c r="A3" s="114"/>
      <c r="B3" s="114"/>
      <c r="C3" s="114"/>
      <c r="D3" s="114"/>
      <c r="E3" s="114"/>
      <c r="F3" s="114"/>
      <c r="G3" s="114"/>
      <c r="H3" s="114"/>
      <c r="I3" s="114"/>
    </row>
    <row r="4" spans="1:9" ht="16.5" x14ac:dyDescent="0.25">
      <c r="A4" s="100" t="s">
        <v>2</v>
      </c>
      <c r="B4" s="100"/>
      <c r="C4" s="100"/>
      <c r="D4" s="100"/>
      <c r="E4" s="100"/>
      <c r="F4" s="100"/>
      <c r="G4" s="100"/>
      <c r="H4" s="100"/>
      <c r="I4" s="100"/>
    </row>
    <row r="5" spans="1:9" ht="16.5" x14ac:dyDescent="0.25">
      <c r="A5" s="1" t="s">
        <v>3</v>
      </c>
      <c r="B5" s="99" t="s">
        <v>4</v>
      </c>
      <c r="C5" s="99"/>
      <c r="D5" s="99"/>
      <c r="E5" s="99"/>
      <c r="F5" s="99"/>
      <c r="G5" s="99"/>
      <c r="H5" s="99"/>
      <c r="I5" s="2"/>
    </row>
    <row r="6" spans="1:9" ht="16.5" x14ac:dyDescent="0.25">
      <c r="A6" s="1" t="s">
        <v>5</v>
      </c>
      <c r="B6" s="99" t="s">
        <v>6</v>
      </c>
      <c r="C6" s="99"/>
      <c r="D6" s="99"/>
      <c r="E6" s="99"/>
      <c r="F6" s="99"/>
      <c r="G6" s="99"/>
      <c r="H6" s="99"/>
      <c r="I6" s="1" t="s">
        <v>122</v>
      </c>
    </row>
    <row r="7" spans="1:9" ht="16.5" x14ac:dyDescent="0.25">
      <c r="A7" s="1" t="s">
        <v>7</v>
      </c>
      <c r="B7" s="99" t="s">
        <v>8</v>
      </c>
      <c r="C7" s="99"/>
      <c r="D7" s="99"/>
      <c r="E7" s="99"/>
      <c r="F7" s="99"/>
      <c r="G7" s="99"/>
      <c r="H7" s="99"/>
      <c r="I7" s="1">
        <v>12</v>
      </c>
    </row>
    <row r="8" spans="1:9" ht="16.5" x14ac:dyDescent="0.25">
      <c r="A8" s="1" t="s">
        <v>9</v>
      </c>
      <c r="B8" s="99" t="s">
        <v>10</v>
      </c>
      <c r="C8" s="99"/>
      <c r="D8" s="99"/>
      <c r="E8" s="99"/>
      <c r="F8" s="99"/>
      <c r="G8" s="99"/>
      <c r="H8" s="99"/>
      <c r="I8" s="1" t="s">
        <v>123</v>
      </c>
    </row>
    <row r="9" spans="1:9" ht="16.5" x14ac:dyDescent="0.25">
      <c r="A9" s="1" t="s">
        <v>11</v>
      </c>
      <c r="B9" s="99" t="s">
        <v>12</v>
      </c>
      <c r="C9" s="99"/>
      <c r="D9" s="99"/>
      <c r="E9" s="99"/>
      <c r="F9" s="99"/>
      <c r="G9" s="99"/>
      <c r="H9" s="99"/>
      <c r="I9" s="1">
        <v>35</v>
      </c>
    </row>
    <row r="10" spans="1:9" ht="16.5" x14ac:dyDescent="0.25">
      <c r="A10" s="1" t="s">
        <v>13</v>
      </c>
      <c r="B10" s="99" t="s">
        <v>14</v>
      </c>
      <c r="C10" s="99"/>
      <c r="D10" s="99"/>
      <c r="E10" s="99"/>
      <c r="F10" s="99"/>
      <c r="G10" s="99"/>
      <c r="H10" s="99"/>
      <c r="I10" s="1">
        <v>1</v>
      </c>
    </row>
    <row r="11" spans="1:9" ht="16.5" x14ac:dyDescent="0.25">
      <c r="A11" s="1" t="s">
        <v>15</v>
      </c>
      <c r="B11" s="99" t="s">
        <v>16</v>
      </c>
      <c r="C11" s="99"/>
      <c r="D11" s="99"/>
      <c r="E11" s="99"/>
      <c r="F11" s="99"/>
      <c r="G11" s="99"/>
      <c r="H11" s="99"/>
      <c r="I11" s="1" t="s">
        <v>124</v>
      </c>
    </row>
    <row r="12" spans="1:9" ht="16.5" x14ac:dyDescent="0.25">
      <c r="A12" s="110"/>
      <c r="B12" s="110"/>
      <c r="C12" s="110"/>
      <c r="D12" s="110"/>
      <c r="E12" s="110"/>
      <c r="F12" s="110"/>
      <c r="G12" s="110"/>
      <c r="H12" s="110"/>
      <c r="I12" s="110"/>
    </row>
    <row r="13" spans="1:9" ht="16.5" x14ac:dyDescent="0.25">
      <c r="A13" s="100" t="s">
        <v>17</v>
      </c>
      <c r="B13" s="100"/>
      <c r="C13" s="100"/>
      <c r="D13" s="100"/>
      <c r="E13" s="100"/>
      <c r="F13" s="100"/>
      <c r="G13" s="100"/>
      <c r="H13" s="100"/>
      <c r="I13" s="100"/>
    </row>
    <row r="14" spans="1:9" ht="16.5" x14ac:dyDescent="0.25">
      <c r="A14" s="97"/>
      <c r="B14" s="97"/>
      <c r="C14" s="97"/>
      <c r="D14" s="97"/>
      <c r="E14" s="97"/>
      <c r="F14" s="97"/>
      <c r="G14" s="97"/>
      <c r="H14" s="97"/>
      <c r="I14" s="97"/>
    </row>
    <row r="15" spans="1:9" ht="16.5" x14ac:dyDescent="0.25">
      <c r="A15" s="115" t="s">
        <v>18</v>
      </c>
      <c r="B15" s="115"/>
      <c r="C15" s="115"/>
      <c r="D15" s="115"/>
      <c r="E15" s="115"/>
      <c r="F15" s="115"/>
      <c r="G15" s="115"/>
      <c r="H15" s="115"/>
      <c r="I15" s="115"/>
    </row>
    <row r="16" spans="1:9" ht="16.5" x14ac:dyDescent="0.25">
      <c r="A16" s="1">
        <v>1</v>
      </c>
      <c r="B16" s="99" t="s">
        <v>19</v>
      </c>
      <c r="C16" s="99"/>
      <c r="D16" s="99"/>
      <c r="E16" s="99"/>
      <c r="F16" s="99"/>
      <c r="G16" s="99"/>
      <c r="H16" s="99"/>
      <c r="I16" s="37">
        <v>1515.92</v>
      </c>
    </row>
    <row r="17" spans="1:12" ht="16.5" x14ac:dyDescent="0.25">
      <c r="A17" s="110">
        <v>2</v>
      </c>
      <c r="B17" s="99" t="s">
        <v>20</v>
      </c>
      <c r="C17" s="99"/>
      <c r="D17" s="99"/>
      <c r="E17" s="99"/>
      <c r="F17" s="99"/>
      <c r="G17" s="99"/>
      <c r="H17" s="99"/>
      <c r="I17" s="3" t="s">
        <v>21</v>
      </c>
    </row>
    <row r="18" spans="1:12" ht="16.5" x14ac:dyDescent="0.25">
      <c r="A18" s="110"/>
      <c r="B18" s="99"/>
      <c r="C18" s="99"/>
      <c r="D18" s="99"/>
      <c r="E18" s="99"/>
      <c r="F18" s="99"/>
      <c r="G18" s="99"/>
      <c r="H18" s="99"/>
      <c r="I18" s="3" t="s">
        <v>125</v>
      </c>
    </row>
    <row r="19" spans="1:12" ht="16.5" x14ac:dyDescent="0.25">
      <c r="A19" s="1">
        <v>3</v>
      </c>
      <c r="B19" s="99" t="s">
        <v>22</v>
      </c>
      <c r="C19" s="99"/>
      <c r="D19" s="99"/>
      <c r="E19" s="99"/>
      <c r="F19" s="99"/>
      <c r="G19" s="99"/>
      <c r="H19" s="99"/>
      <c r="I19" s="1" t="s">
        <v>23</v>
      </c>
    </row>
    <row r="20" spans="1:12" ht="16.5" x14ac:dyDescent="0.25">
      <c r="A20" s="1">
        <v>4</v>
      </c>
      <c r="B20" s="99" t="s">
        <v>24</v>
      </c>
      <c r="C20" s="99"/>
      <c r="D20" s="99"/>
      <c r="E20" s="99"/>
      <c r="F20" s="99"/>
      <c r="G20" s="99"/>
      <c r="H20" s="99"/>
      <c r="I20" s="4" t="s">
        <v>25</v>
      </c>
    </row>
    <row r="21" spans="1:12" ht="16.5" x14ac:dyDescent="0.25">
      <c r="A21" s="1">
        <v>5</v>
      </c>
      <c r="B21" s="99" t="s">
        <v>26</v>
      </c>
      <c r="C21" s="99"/>
      <c r="D21" s="99"/>
      <c r="E21" s="99"/>
      <c r="F21" s="99"/>
      <c r="G21" s="99"/>
      <c r="H21" s="99"/>
      <c r="I21" s="2">
        <v>44580</v>
      </c>
    </row>
    <row r="22" spans="1:12" ht="16.5" x14ac:dyDescent="0.25">
      <c r="A22" s="109"/>
      <c r="B22" s="109"/>
      <c r="C22" s="109"/>
      <c r="D22" s="109"/>
      <c r="E22" s="109"/>
      <c r="F22" s="109"/>
      <c r="G22" s="109"/>
      <c r="H22" s="109"/>
      <c r="I22" s="109"/>
    </row>
    <row r="23" spans="1:12" ht="16.5" x14ac:dyDescent="0.25">
      <c r="A23" s="41">
        <v>1</v>
      </c>
      <c r="B23" s="108" t="s">
        <v>27</v>
      </c>
      <c r="C23" s="108"/>
      <c r="D23" s="108"/>
      <c r="E23" s="108"/>
      <c r="F23" s="108"/>
      <c r="G23" s="108"/>
      <c r="H23" s="41" t="s">
        <v>28</v>
      </c>
      <c r="I23" s="41" t="s">
        <v>29</v>
      </c>
    </row>
    <row r="24" spans="1:12" ht="16.5" x14ac:dyDescent="0.25">
      <c r="A24" s="42" t="s">
        <v>3</v>
      </c>
      <c r="B24" s="99" t="s">
        <v>30</v>
      </c>
      <c r="C24" s="99"/>
      <c r="D24" s="99"/>
      <c r="E24" s="99"/>
      <c r="F24" s="99"/>
      <c r="G24" s="99"/>
      <c r="H24" s="7">
        <v>1</v>
      </c>
      <c r="I24" s="36">
        <v>1515.92</v>
      </c>
      <c r="J24" s="180" t="s">
        <v>170</v>
      </c>
      <c r="K24" s="181"/>
      <c r="L24" s="182"/>
    </row>
    <row r="25" spans="1:12" ht="16.5" x14ac:dyDescent="0.25">
      <c r="A25" s="8" t="s">
        <v>5</v>
      </c>
      <c r="B25" s="99" t="s">
        <v>31</v>
      </c>
      <c r="C25" s="99"/>
      <c r="D25" s="99"/>
      <c r="E25" s="99"/>
      <c r="F25" s="99"/>
      <c r="G25" s="99"/>
      <c r="H25" s="9"/>
      <c r="I25" s="31">
        <v>0</v>
      </c>
    </row>
    <row r="26" spans="1:12" ht="16.5" x14ac:dyDescent="0.25">
      <c r="A26" s="97" t="s">
        <v>32</v>
      </c>
      <c r="B26" s="97"/>
      <c r="C26" s="97"/>
      <c r="D26" s="97"/>
      <c r="E26" s="97"/>
      <c r="F26" s="97"/>
      <c r="G26" s="97"/>
      <c r="H26" s="97"/>
      <c r="I26" s="33">
        <f>SUM(I24:I25)</f>
        <v>1515.92</v>
      </c>
    </row>
    <row r="27" spans="1:12" ht="16.5" x14ac:dyDescent="0.25">
      <c r="A27" s="97"/>
      <c r="B27" s="97"/>
      <c r="C27" s="97"/>
      <c r="D27" s="97"/>
      <c r="E27" s="97"/>
      <c r="F27" s="97"/>
      <c r="G27" s="97"/>
      <c r="H27" s="97"/>
      <c r="I27" s="97"/>
    </row>
    <row r="28" spans="1:12" ht="16.5" x14ac:dyDescent="0.25">
      <c r="A28" s="98" t="s">
        <v>33</v>
      </c>
      <c r="B28" s="98"/>
      <c r="C28" s="98"/>
      <c r="D28" s="98"/>
      <c r="E28" s="98"/>
      <c r="F28" s="98"/>
      <c r="G28" s="98"/>
      <c r="H28" s="98"/>
      <c r="I28" s="98"/>
    </row>
    <row r="29" spans="1:12" ht="16.5" x14ac:dyDescent="0.25">
      <c r="A29" s="97" t="s">
        <v>34</v>
      </c>
      <c r="B29" s="97"/>
      <c r="C29" s="97"/>
      <c r="D29" s="97"/>
      <c r="E29" s="97"/>
      <c r="F29" s="97"/>
      <c r="G29" s="97"/>
      <c r="H29" s="42" t="s">
        <v>28</v>
      </c>
      <c r="I29" s="42" t="s">
        <v>29</v>
      </c>
    </row>
    <row r="30" spans="1:12" ht="30.75" customHeight="1" x14ac:dyDescent="0.25">
      <c r="A30" s="42" t="s">
        <v>3</v>
      </c>
      <c r="B30" s="102" t="s">
        <v>35</v>
      </c>
      <c r="C30" s="102"/>
      <c r="D30" s="102"/>
      <c r="E30" s="102"/>
      <c r="F30" s="102"/>
      <c r="G30" s="102"/>
      <c r="H30" s="10">
        <v>8.3299999999999999E-2</v>
      </c>
      <c r="I30" s="36">
        <f>I26*H30</f>
        <v>126.27613600000001</v>
      </c>
      <c r="J30" s="180" t="s">
        <v>146</v>
      </c>
      <c r="K30" s="181"/>
      <c r="L30" s="182"/>
    </row>
    <row r="31" spans="1:12" ht="129.75" customHeight="1" x14ac:dyDescent="0.25">
      <c r="A31" s="42" t="s">
        <v>5</v>
      </c>
      <c r="B31" s="102" t="s">
        <v>36</v>
      </c>
      <c r="C31" s="102"/>
      <c r="D31" s="102"/>
      <c r="E31" s="102"/>
      <c r="F31" s="102"/>
      <c r="G31" s="102"/>
      <c r="H31" s="10">
        <v>0.121</v>
      </c>
      <c r="I31" s="36">
        <f>I26*H31</f>
        <v>183.42632</v>
      </c>
      <c r="J31" s="180" t="s">
        <v>147</v>
      </c>
      <c r="K31" s="181"/>
      <c r="L31" s="182"/>
    </row>
    <row r="32" spans="1:12" ht="60.75" customHeight="1" x14ac:dyDescent="0.25">
      <c r="A32" s="42" t="s">
        <v>7</v>
      </c>
      <c r="B32" s="102" t="s">
        <v>37</v>
      </c>
      <c r="C32" s="102"/>
      <c r="D32" s="102"/>
      <c r="E32" s="102"/>
      <c r="F32" s="102"/>
      <c r="G32" s="102"/>
      <c r="H32" s="11">
        <v>8.1299999999999997E-2</v>
      </c>
      <c r="I32" s="36">
        <f>I26*H32</f>
        <v>123.24429600000001</v>
      </c>
      <c r="J32" s="183" t="s">
        <v>148</v>
      </c>
      <c r="K32" s="183"/>
      <c r="L32" s="183"/>
    </row>
    <row r="33" spans="1:12" ht="16.5" x14ac:dyDescent="0.25">
      <c r="A33" s="97" t="s">
        <v>38</v>
      </c>
      <c r="B33" s="97"/>
      <c r="C33" s="97"/>
      <c r="D33" s="97"/>
      <c r="E33" s="97"/>
      <c r="F33" s="97"/>
      <c r="G33" s="97"/>
      <c r="H33" s="12">
        <f>TRUNC(SUM(H30:H32),4)</f>
        <v>0.28560000000000002</v>
      </c>
      <c r="I33" s="33">
        <f>I30+I31+I32</f>
        <v>432.946752</v>
      </c>
    </row>
    <row r="34" spans="1:12" ht="16.5" x14ac:dyDescent="0.25">
      <c r="A34" s="97"/>
      <c r="B34" s="97"/>
      <c r="C34" s="97"/>
      <c r="D34" s="97"/>
      <c r="E34" s="97"/>
      <c r="F34" s="97"/>
      <c r="G34" s="97"/>
      <c r="H34" s="97"/>
      <c r="I34" s="97"/>
    </row>
    <row r="35" spans="1:12" ht="16.5" x14ac:dyDescent="0.25">
      <c r="A35" s="100" t="s">
        <v>39</v>
      </c>
      <c r="B35" s="100"/>
      <c r="C35" s="100"/>
      <c r="D35" s="100"/>
      <c r="E35" s="100"/>
      <c r="F35" s="100"/>
      <c r="G35" s="100"/>
      <c r="H35" s="13" t="s">
        <v>28</v>
      </c>
      <c r="I35" s="13" t="s">
        <v>40</v>
      </c>
    </row>
    <row r="36" spans="1:12" ht="16.5" x14ac:dyDescent="0.25">
      <c r="A36" s="14" t="s">
        <v>3</v>
      </c>
      <c r="B36" s="99" t="s">
        <v>41</v>
      </c>
      <c r="C36" s="99"/>
      <c r="D36" s="99"/>
      <c r="E36" s="99"/>
      <c r="F36" s="99"/>
      <c r="G36" s="99"/>
      <c r="H36" s="10">
        <v>0.2</v>
      </c>
      <c r="I36" s="29">
        <f>I26*H36</f>
        <v>303.18400000000003</v>
      </c>
      <c r="J36" s="180" t="s">
        <v>149</v>
      </c>
      <c r="K36" s="181"/>
      <c r="L36" s="182"/>
    </row>
    <row r="37" spans="1:12" ht="16.5" x14ac:dyDescent="0.25">
      <c r="A37" s="14" t="s">
        <v>5</v>
      </c>
      <c r="B37" s="99" t="s">
        <v>42</v>
      </c>
      <c r="C37" s="99"/>
      <c r="D37" s="99"/>
      <c r="E37" s="99"/>
      <c r="F37" s="99"/>
      <c r="G37" s="99"/>
      <c r="H37" s="10">
        <v>2.5000000000000001E-2</v>
      </c>
      <c r="I37" s="29">
        <f>I26*H37</f>
        <v>37.898000000000003</v>
      </c>
      <c r="J37" s="180" t="s">
        <v>150</v>
      </c>
      <c r="K37" s="181"/>
      <c r="L37" s="182"/>
    </row>
    <row r="38" spans="1:12" ht="167.25" customHeight="1" x14ac:dyDescent="0.25">
      <c r="A38" s="14" t="s">
        <v>7</v>
      </c>
      <c r="B38" s="99" t="s">
        <v>43</v>
      </c>
      <c r="C38" s="99"/>
      <c r="D38" s="99"/>
      <c r="E38" s="99"/>
      <c r="F38" s="99"/>
      <c r="G38" s="99"/>
      <c r="H38" s="15">
        <v>0.06</v>
      </c>
      <c r="I38" s="29">
        <f>I26*H38</f>
        <v>90.955200000000005</v>
      </c>
      <c r="J38" s="180" t="s">
        <v>151</v>
      </c>
      <c r="K38" s="181"/>
      <c r="L38" s="182"/>
    </row>
    <row r="39" spans="1:12" ht="16.5" customHeight="1" x14ac:dyDescent="0.25">
      <c r="A39" s="14" t="s">
        <v>9</v>
      </c>
      <c r="B39" s="99" t="s">
        <v>44</v>
      </c>
      <c r="C39" s="99"/>
      <c r="D39" s="99"/>
      <c r="E39" s="99"/>
      <c r="F39" s="99"/>
      <c r="G39" s="99"/>
      <c r="H39" s="10">
        <v>1.4999999999999999E-2</v>
      </c>
      <c r="I39" s="29">
        <f>I26*H39</f>
        <v>22.738800000000001</v>
      </c>
      <c r="J39" s="180" t="s">
        <v>152</v>
      </c>
      <c r="K39" s="181"/>
      <c r="L39" s="182"/>
    </row>
    <row r="40" spans="1:12" ht="16.5" customHeight="1" x14ac:dyDescent="0.25">
      <c r="A40" s="14" t="s">
        <v>11</v>
      </c>
      <c r="B40" s="99" t="s">
        <v>45</v>
      </c>
      <c r="C40" s="99"/>
      <c r="D40" s="99"/>
      <c r="E40" s="99"/>
      <c r="F40" s="99"/>
      <c r="G40" s="99"/>
      <c r="H40" s="10">
        <v>0.01</v>
      </c>
      <c r="I40" s="29">
        <f>I26*H40</f>
        <v>15.1592</v>
      </c>
      <c r="J40" s="180" t="s">
        <v>153</v>
      </c>
      <c r="K40" s="181"/>
      <c r="L40" s="182"/>
    </row>
    <row r="41" spans="1:12" ht="16.5" x14ac:dyDescent="0.25">
      <c r="A41" s="14" t="s">
        <v>13</v>
      </c>
      <c r="B41" s="99" t="s">
        <v>46</v>
      </c>
      <c r="C41" s="99"/>
      <c r="D41" s="99"/>
      <c r="E41" s="99"/>
      <c r="F41" s="99"/>
      <c r="G41" s="99"/>
      <c r="H41" s="10">
        <v>6.0000000000000001E-3</v>
      </c>
      <c r="I41" s="29">
        <f>I26*H41</f>
        <v>9.0955200000000005</v>
      </c>
      <c r="J41" s="177" t="s">
        <v>154</v>
      </c>
      <c r="K41" s="178"/>
      <c r="L41" s="179"/>
    </row>
    <row r="42" spans="1:12" ht="16.5" x14ac:dyDescent="0.25">
      <c r="A42" s="14" t="s">
        <v>15</v>
      </c>
      <c r="B42" s="99" t="s">
        <v>47</v>
      </c>
      <c r="C42" s="99"/>
      <c r="D42" s="99"/>
      <c r="E42" s="99"/>
      <c r="F42" s="99"/>
      <c r="G42" s="99"/>
      <c r="H42" s="10">
        <v>2E-3</v>
      </c>
      <c r="I42" s="29">
        <f>I26*H42</f>
        <v>3.0318400000000003</v>
      </c>
      <c r="J42" s="177" t="s">
        <v>155</v>
      </c>
      <c r="K42" s="178"/>
      <c r="L42" s="179"/>
    </row>
    <row r="43" spans="1:12" ht="16.5" x14ac:dyDescent="0.25">
      <c r="A43" s="14" t="s">
        <v>48</v>
      </c>
      <c r="B43" s="99" t="s">
        <v>49</v>
      </c>
      <c r="C43" s="99"/>
      <c r="D43" s="99"/>
      <c r="E43" s="99"/>
      <c r="F43" s="99"/>
      <c r="G43" s="99"/>
      <c r="H43" s="10">
        <v>0.08</v>
      </c>
      <c r="I43" s="29">
        <f>I26*H43</f>
        <v>121.2736</v>
      </c>
      <c r="J43" s="184" t="s">
        <v>156</v>
      </c>
      <c r="K43" s="184"/>
      <c r="L43" s="184"/>
    </row>
    <row r="44" spans="1:12" ht="16.5" x14ac:dyDescent="0.25">
      <c r="A44" s="101" t="s">
        <v>50</v>
      </c>
      <c r="B44" s="101"/>
      <c r="C44" s="101"/>
      <c r="D44" s="101"/>
      <c r="E44" s="101"/>
      <c r="F44" s="101"/>
      <c r="G44" s="101"/>
      <c r="H44" s="16">
        <f>SUM(H36:H43)</f>
        <v>0.39800000000000008</v>
      </c>
      <c r="I44" s="30">
        <f>SUM(I36:I43)</f>
        <v>603.33616000000006</v>
      </c>
    </row>
    <row r="45" spans="1:12" ht="16.5" x14ac:dyDescent="0.25">
      <c r="A45" s="97"/>
      <c r="B45" s="97"/>
      <c r="C45" s="97"/>
      <c r="D45" s="97"/>
      <c r="E45" s="97"/>
      <c r="F45" s="97"/>
      <c r="G45" s="97"/>
      <c r="H45" s="97"/>
      <c r="I45" s="97"/>
    </row>
    <row r="46" spans="1:12" ht="16.5" x14ac:dyDescent="0.25">
      <c r="A46" s="100" t="s">
        <v>51</v>
      </c>
      <c r="B46" s="100"/>
      <c r="C46" s="100"/>
      <c r="D46" s="100"/>
      <c r="E46" s="100"/>
      <c r="F46" s="100"/>
      <c r="G46" s="100"/>
      <c r="H46" s="17" t="s">
        <v>52</v>
      </c>
      <c r="I46" s="41" t="s">
        <v>29</v>
      </c>
    </row>
    <row r="47" spans="1:12" ht="44.25" customHeight="1" x14ac:dyDescent="0.25">
      <c r="A47" s="42" t="s">
        <v>3</v>
      </c>
      <c r="B47" s="107" t="s">
        <v>53</v>
      </c>
      <c r="C47" s="107"/>
      <c r="D47" s="107"/>
      <c r="E47" s="107"/>
      <c r="F47" s="107"/>
      <c r="G47" s="107"/>
      <c r="H47" s="39">
        <v>5.5</v>
      </c>
      <c r="I47" s="36">
        <f>(11*22)-(I26*6%)</f>
        <v>151.04480000000001</v>
      </c>
      <c r="J47" s="180" t="s">
        <v>171</v>
      </c>
      <c r="K47" s="181"/>
      <c r="L47" s="182"/>
    </row>
    <row r="48" spans="1:12" ht="46.5" customHeight="1" x14ac:dyDescent="0.25">
      <c r="A48" s="42" t="s">
        <v>5</v>
      </c>
      <c r="B48" s="107" t="s">
        <v>54</v>
      </c>
      <c r="C48" s="107"/>
      <c r="D48" s="107"/>
      <c r="E48" s="107"/>
      <c r="F48" s="107"/>
      <c r="G48" s="107"/>
      <c r="H48" s="39">
        <v>40.5</v>
      </c>
      <c r="I48" s="36">
        <f>22*40.5</f>
        <v>891</v>
      </c>
      <c r="J48" s="180" t="s">
        <v>172</v>
      </c>
      <c r="K48" s="181"/>
      <c r="L48" s="182"/>
    </row>
    <row r="49" spans="1:12" ht="16.5" x14ac:dyDescent="0.25">
      <c r="A49" s="42" t="s">
        <v>7</v>
      </c>
      <c r="B49" s="96" t="s">
        <v>55</v>
      </c>
      <c r="C49" s="96"/>
      <c r="D49" s="96"/>
      <c r="E49" s="96"/>
      <c r="F49" s="96"/>
      <c r="G49" s="96"/>
      <c r="H49" s="18"/>
      <c r="I49" s="36">
        <f>H49</f>
        <v>0</v>
      </c>
    </row>
    <row r="50" spans="1:12" ht="16.5" x14ac:dyDescent="0.25">
      <c r="A50" s="42" t="s">
        <v>9</v>
      </c>
      <c r="B50" s="96" t="s">
        <v>56</v>
      </c>
      <c r="C50" s="96"/>
      <c r="D50" s="96"/>
      <c r="E50" s="96"/>
      <c r="F50" s="96"/>
      <c r="G50" s="96"/>
      <c r="H50" s="18"/>
      <c r="I50" s="36">
        <f>H50</f>
        <v>0</v>
      </c>
    </row>
    <row r="51" spans="1:12" ht="16.5" x14ac:dyDescent="0.25">
      <c r="A51" s="42" t="s">
        <v>11</v>
      </c>
      <c r="B51" s="96" t="s">
        <v>57</v>
      </c>
      <c r="C51" s="96"/>
      <c r="D51" s="96"/>
      <c r="E51" s="96"/>
      <c r="F51" s="96"/>
      <c r="G51" s="96"/>
      <c r="H51" s="18"/>
      <c r="I51" s="36">
        <f>H51</f>
        <v>0</v>
      </c>
    </row>
    <row r="52" spans="1:12" ht="16.5" x14ac:dyDescent="0.25">
      <c r="A52" s="42" t="s">
        <v>13</v>
      </c>
      <c r="B52" s="99" t="s">
        <v>31</v>
      </c>
      <c r="C52" s="99"/>
      <c r="D52" s="99"/>
      <c r="E52" s="99"/>
      <c r="F52" s="99"/>
      <c r="G52" s="99"/>
      <c r="H52" s="18">
        <v>0</v>
      </c>
      <c r="I52" s="36">
        <f>H52</f>
        <v>0</v>
      </c>
    </row>
    <row r="53" spans="1:12" ht="16.5" x14ac:dyDescent="0.25">
      <c r="A53" s="97" t="s">
        <v>58</v>
      </c>
      <c r="B53" s="97"/>
      <c r="C53" s="97"/>
      <c r="D53" s="97"/>
      <c r="E53" s="97"/>
      <c r="F53" s="97"/>
      <c r="G53" s="97"/>
      <c r="H53" s="49"/>
      <c r="I53" s="33">
        <f>SUM(I47:I52)</f>
        <v>1042.0448000000001</v>
      </c>
    </row>
    <row r="54" spans="1:12" ht="16.5" x14ac:dyDescent="0.25">
      <c r="A54" s="97"/>
      <c r="B54" s="97"/>
      <c r="C54" s="97"/>
      <c r="D54" s="97"/>
      <c r="E54" s="97"/>
      <c r="F54" s="97"/>
      <c r="G54" s="97"/>
      <c r="H54" s="97"/>
      <c r="I54" s="97"/>
    </row>
    <row r="55" spans="1:12" ht="16.5" x14ac:dyDescent="0.25">
      <c r="A55" s="100" t="s">
        <v>59</v>
      </c>
      <c r="B55" s="100"/>
      <c r="C55" s="100"/>
      <c r="D55" s="100"/>
      <c r="E55" s="100"/>
      <c r="F55" s="100"/>
      <c r="G55" s="100"/>
      <c r="H55" s="100"/>
      <c r="I55" s="100"/>
    </row>
    <row r="56" spans="1:12" ht="16.5" x14ac:dyDescent="0.25">
      <c r="A56" s="97" t="s">
        <v>60</v>
      </c>
      <c r="B56" s="97"/>
      <c r="C56" s="97"/>
      <c r="D56" s="97"/>
      <c r="E56" s="97"/>
      <c r="F56" s="97"/>
      <c r="G56" s="97"/>
      <c r="H56" s="97"/>
      <c r="I56" s="42" t="s">
        <v>29</v>
      </c>
    </row>
    <row r="57" spans="1:12" ht="16.5" x14ac:dyDescent="0.25">
      <c r="A57" s="42" t="s">
        <v>61</v>
      </c>
      <c r="B57" s="99" t="s">
        <v>62</v>
      </c>
      <c r="C57" s="99"/>
      <c r="D57" s="99"/>
      <c r="E57" s="99"/>
      <c r="F57" s="99"/>
      <c r="G57" s="99"/>
      <c r="H57" s="99"/>
      <c r="I57" s="36">
        <f>I33</f>
        <v>432.946752</v>
      </c>
    </row>
    <row r="58" spans="1:12" ht="16.5" x14ac:dyDescent="0.25">
      <c r="A58" s="8" t="s">
        <v>63</v>
      </c>
      <c r="B58" s="99" t="s">
        <v>64</v>
      </c>
      <c r="C58" s="99"/>
      <c r="D58" s="99"/>
      <c r="E58" s="99"/>
      <c r="F58" s="99"/>
      <c r="G58" s="99"/>
      <c r="H58" s="99"/>
      <c r="I58" s="36">
        <f>I44</f>
        <v>603.33616000000006</v>
      </c>
    </row>
    <row r="59" spans="1:12" ht="16.5" x14ac:dyDescent="0.25">
      <c r="A59" s="8" t="s">
        <v>65</v>
      </c>
      <c r="B59" s="99" t="s">
        <v>66</v>
      </c>
      <c r="C59" s="99"/>
      <c r="D59" s="99"/>
      <c r="E59" s="99"/>
      <c r="F59" s="99"/>
      <c r="G59" s="99"/>
      <c r="H59" s="99"/>
      <c r="I59" s="36">
        <f>I53</f>
        <v>1042.0448000000001</v>
      </c>
    </row>
    <row r="60" spans="1:12" ht="16.5" x14ac:dyDescent="0.25">
      <c r="A60" s="97" t="s">
        <v>67</v>
      </c>
      <c r="B60" s="97"/>
      <c r="C60" s="97"/>
      <c r="D60" s="97"/>
      <c r="E60" s="97"/>
      <c r="F60" s="97"/>
      <c r="G60" s="97"/>
      <c r="H60" s="97"/>
      <c r="I60" s="34">
        <f>TRUNC(SUM(I57:I59),2)</f>
        <v>2078.3200000000002</v>
      </c>
    </row>
    <row r="61" spans="1:12" ht="16.5" x14ac:dyDescent="0.25">
      <c r="A61" s="97"/>
      <c r="B61" s="97"/>
      <c r="C61" s="97"/>
      <c r="D61" s="97"/>
      <c r="E61" s="97"/>
      <c r="F61" s="97"/>
      <c r="G61" s="97"/>
      <c r="H61" s="97"/>
      <c r="I61" s="97"/>
    </row>
    <row r="62" spans="1:12" ht="16.5" x14ac:dyDescent="0.25">
      <c r="A62" s="98" t="s">
        <v>68</v>
      </c>
      <c r="B62" s="98"/>
      <c r="C62" s="98"/>
      <c r="D62" s="98"/>
      <c r="E62" s="98"/>
      <c r="F62" s="98"/>
      <c r="G62" s="98"/>
      <c r="H62" s="98"/>
      <c r="I62" s="98"/>
    </row>
    <row r="63" spans="1:12" ht="16.5" x14ac:dyDescent="0.25">
      <c r="A63" s="106" t="s">
        <v>69</v>
      </c>
      <c r="B63" s="106"/>
      <c r="C63" s="106"/>
      <c r="D63" s="106"/>
      <c r="E63" s="106"/>
      <c r="F63" s="106"/>
      <c r="G63" s="106"/>
      <c r="H63" s="20" t="s">
        <v>28</v>
      </c>
      <c r="I63" s="20" t="s">
        <v>40</v>
      </c>
    </row>
    <row r="64" spans="1:12" ht="202.5" customHeight="1" x14ac:dyDescent="0.25">
      <c r="A64" s="14" t="s">
        <v>3</v>
      </c>
      <c r="B64" s="102" t="s">
        <v>70</v>
      </c>
      <c r="C64" s="102"/>
      <c r="D64" s="102"/>
      <c r="E64" s="102"/>
      <c r="F64" s="102"/>
      <c r="G64" s="102"/>
      <c r="H64" s="10">
        <v>4.5999999999999999E-3</v>
      </c>
      <c r="I64" s="29">
        <f>H64*I26</f>
        <v>6.9732320000000003</v>
      </c>
      <c r="J64" s="180" t="s">
        <v>157</v>
      </c>
      <c r="K64" s="181"/>
      <c r="L64" s="182"/>
    </row>
    <row r="65" spans="1:12" ht="55.5" customHeight="1" x14ac:dyDescent="0.25">
      <c r="A65" s="14" t="s">
        <v>5</v>
      </c>
      <c r="B65" s="102" t="s">
        <v>71</v>
      </c>
      <c r="C65" s="102"/>
      <c r="D65" s="102"/>
      <c r="E65" s="102"/>
      <c r="F65" s="102"/>
      <c r="G65" s="102"/>
      <c r="H65" s="10">
        <v>4.0000000000000002E-4</v>
      </c>
      <c r="I65" s="29">
        <f>H65*I26</f>
        <v>0.60636800000000002</v>
      </c>
      <c r="J65" s="185" t="s">
        <v>158</v>
      </c>
      <c r="K65" s="186"/>
      <c r="L65" s="187"/>
    </row>
    <row r="66" spans="1:12" ht="209.25" customHeight="1" x14ac:dyDescent="0.25">
      <c r="A66" s="14" t="s">
        <v>7</v>
      </c>
      <c r="B66" s="102" t="s">
        <v>72</v>
      </c>
      <c r="C66" s="102"/>
      <c r="D66" s="102"/>
      <c r="E66" s="102"/>
      <c r="F66" s="102"/>
      <c r="G66" s="102"/>
      <c r="H66" s="10">
        <v>4.3400000000000001E-2</v>
      </c>
      <c r="I66" s="29">
        <f>H66*I26</f>
        <v>65.790928000000008</v>
      </c>
      <c r="J66" s="180" t="s">
        <v>159</v>
      </c>
      <c r="K66" s="181"/>
      <c r="L66" s="182"/>
    </row>
    <row r="67" spans="1:12" ht="177.75" customHeight="1" x14ac:dyDescent="0.25">
      <c r="A67" s="14" t="s">
        <v>9</v>
      </c>
      <c r="B67" s="102" t="s">
        <v>73</v>
      </c>
      <c r="C67" s="102"/>
      <c r="D67" s="102"/>
      <c r="E67" s="102"/>
      <c r="F67" s="102"/>
      <c r="G67" s="102"/>
      <c r="H67" s="10">
        <v>1.9400000000000001E-2</v>
      </c>
      <c r="I67" s="29">
        <f>H67*I26</f>
        <v>29.408848000000003</v>
      </c>
      <c r="J67" s="180" t="s">
        <v>160</v>
      </c>
      <c r="K67" s="181"/>
      <c r="L67" s="182"/>
    </row>
    <row r="68" spans="1:12" ht="111" customHeight="1" x14ac:dyDescent="0.25">
      <c r="A68" s="14" t="s">
        <v>11</v>
      </c>
      <c r="B68" s="102" t="s">
        <v>74</v>
      </c>
      <c r="C68" s="102"/>
      <c r="D68" s="102"/>
      <c r="E68" s="102"/>
      <c r="F68" s="102"/>
      <c r="G68" s="102"/>
      <c r="H68" s="10">
        <v>7.7000000000000002E-3</v>
      </c>
      <c r="I68" s="29">
        <f>H68*I26</f>
        <v>11.672584000000001</v>
      </c>
      <c r="J68" s="180" t="s">
        <v>276</v>
      </c>
      <c r="K68" s="181"/>
      <c r="L68" s="182"/>
    </row>
    <row r="69" spans="1:12" ht="135" customHeight="1" x14ac:dyDescent="0.25">
      <c r="A69" s="14" t="s">
        <v>13</v>
      </c>
      <c r="B69" s="102" t="s">
        <v>75</v>
      </c>
      <c r="C69" s="102"/>
      <c r="D69" s="102"/>
      <c r="E69" s="102"/>
      <c r="F69" s="102"/>
      <c r="G69" s="102"/>
      <c r="H69" s="10">
        <v>6.6E-3</v>
      </c>
      <c r="I69" s="29">
        <f>H69*I26</f>
        <v>10.005072</v>
      </c>
      <c r="J69" s="177" t="s">
        <v>161</v>
      </c>
      <c r="K69" s="178"/>
      <c r="L69" s="179"/>
    </row>
    <row r="70" spans="1:12" ht="16.5" x14ac:dyDescent="0.25">
      <c r="A70" s="101" t="s">
        <v>76</v>
      </c>
      <c r="B70" s="101"/>
      <c r="C70" s="101"/>
      <c r="D70" s="101"/>
      <c r="E70" s="101"/>
      <c r="F70" s="101"/>
      <c r="G70" s="101"/>
      <c r="H70" s="16">
        <f>SUM(H64:H69)</f>
        <v>8.2099999999999992E-2</v>
      </c>
      <c r="I70" s="30">
        <f>SUM(I64:I69)</f>
        <v>124.45703200000001</v>
      </c>
    </row>
    <row r="71" spans="1:12" ht="16.5" x14ac:dyDescent="0.25">
      <c r="A71" s="97"/>
      <c r="B71" s="97"/>
      <c r="C71" s="97"/>
      <c r="D71" s="97"/>
      <c r="E71" s="97"/>
      <c r="F71" s="97"/>
      <c r="G71" s="97"/>
      <c r="H71" s="97"/>
      <c r="I71" s="97"/>
    </row>
    <row r="72" spans="1:12" ht="16.5" x14ac:dyDescent="0.25">
      <c r="A72" s="98" t="s">
        <v>77</v>
      </c>
      <c r="B72" s="98"/>
      <c r="C72" s="98"/>
      <c r="D72" s="98"/>
      <c r="E72" s="98"/>
      <c r="F72" s="98"/>
      <c r="G72" s="98"/>
      <c r="H72" s="98"/>
      <c r="I72" s="98"/>
    </row>
    <row r="73" spans="1:12" ht="16.5" x14ac:dyDescent="0.25">
      <c r="A73" s="106" t="s">
        <v>78</v>
      </c>
      <c r="B73" s="106"/>
      <c r="C73" s="106"/>
      <c r="D73" s="106"/>
      <c r="E73" s="106"/>
      <c r="F73" s="106"/>
      <c r="G73" s="106"/>
      <c r="H73" s="20" t="s">
        <v>28</v>
      </c>
      <c r="I73" s="20" t="s">
        <v>40</v>
      </c>
    </row>
    <row r="74" spans="1:12" ht="58.5" customHeight="1" x14ac:dyDescent="0.25">
      <c r="A74" s="14" t="s">
        <v>3</v>
      </c>
      <c r="B74" s="102" t="s">
        <v>79</v>
      </c>
      <c r="C74" s="102"/>
      <c r="D74" s="102"/>
      <c r="E74" s="102"/>
      <c r="F74" s="102"/>
      <c r="G74" s="102"/>
      <c r="H74" s="10">
        <v>8.0000000000000004E-4</v>
      </c>
      <c r="I74" s="29">
        <f>H74*I26</f>
        <v>1.212736</v>
      </c>
      <c r="J74" s="180" t="s">
        <v>261</v>
      </c>
      <c r="K74" s="181"/>
      <c r="L74" s="182"/>
    </row>
    <row r="75" spans="1:12" ht="107.25" customHeight="1" x14ac:dyDescent="0.25">
      <c r="A75" s="14" t="s">
        <v>5</v>
      </c>
      <c r="B75" s="102" t="s">
        <v>80</v>
      </c>
      <c r="C75" s="102"/>
      <c r="D75" s="102"/>
      <c r="E75" s="102"/>
      <c r="F75" s="102"/>
      <c r="G75" s="102"/>
      <c r="H75" s="10">
        <v>1.66E-2</v>
      </c>
      <c r="I75" s="29">
        <f>H75*I26</f>
        <v>25.164272</v>
      </c>
      <c r="J75" s="180" t="s">
        <v>162</v>
      </c>
      <c r="K75" s="181"/>
      <c r="L75" s="182"/>
    </row>
    <row r="76" spans="1:12" ht="151.5" customHeight="1" x14ac:dyDescent="0.25">
      <c r="A76" s="14" t="s">
        <v>7</v>
      </c>
      <c r="B76" s="102" t="s">
        <v>81</v>
      </c>
      <c r="C76" s="102"/>
      <c r="D76" s="102"/>
      <c r="E76" s="102"/>
      <c r="F76" s="102"/>
      <c r="G76" s="102"/>
      <c r="H76" s="10">
        <v>2.0000000000000001E-4</v>
      </c>
      <c r="I76" s="29">
        <f>H76*I26</f>
        <v>0.30318400000000001</v>
      </c>
      <c r="J76" s="180" t="s">
        <v>163</v>
      </c>
      <c r="K76" s="181"/>
      <c r="L76" s="182"/>
    </row>
    <row r="77" spans="1:12" ht="152.25" customHeight="1" x14ac:dyDescent="0.25">
      <c r="A77" s="14" t="s">
        <v>9</v>
      </c>
      <c r="B77" s="102" t="s">
        <v>82</v>
      </c>
      <c r="C77" s="102"/>
      <c r="D77" s="102"/>
      <c r="E77" s="102"/>
      <c r="F77" s="102"/>
      <c r="G77" s="102"/>
      <c r="H77" s="10">
        <v>2.9999999999999997E-4</v>
      </c>
      <c r="I77" s="29">
        <f>H77*I26</f>
        <v>0.45477599999999996</v>
      </c>
      <c r="J77" s="180" t="s">
        <v>164</v>
      </c>
      <c r="K77" s="181"/>
      <c r="L77" s="182"/>
    </row>
    <row r="78" spans="1:12" ht="151.5" customHeight="1" x14ac:dyDescent="0.25">
      <c r="A78" s="14" t="s">
        <v>11</v>
      </c>
      <c r="B78" s="102" t="s">
        <v>83</v>
      </c>
      <c r="C78" s="102"/>
      <c r="D78" s="102"/>
      <c r="E78" s="102"/>
      <c r="F78" s="102"/>
      <c r="G78" s="102"/>
      <c r="H78" s="10">
        <v>5.9999999999999995E-4</v>
      </c>
      <c r="I78" s="29">
        <f>H78*I26</f>
        <v>0.90955199999999992</v>
      </c>
      <c r="J78" s="180" t="s">
        <v>165</v>
      </c>
      <c r="K78" s="181"/>
      <c r="L78" s="182"/>
    </row>
    <row r="79" spans="1:12" ht="16.5" x14ac:dyDescent="0.25">
      <c r="A79" s="14" t="s">
        <v>13</v>
      </c>
      <c r="B79" s="102" t="s">
        <v>84</v>
      </c>
      <c r="C79" s="102"/>
      <c r="D79" s="102"/>
      <c r="E79" s="102"/>
      <c r="F79" s="102"/>
      <c r="G79" s="102"/>
      <c r="H79" s="10">
        <f>'[1]Tec Secretariado'!H79</f>
        <v>0</v>
      </c>
      <c r="I79" s="29">
        <f>K64*H79</f>
        <v>0</v>
      </c>
    </row>
    <row r="80" spans="1:12" ht="16.5" x14ac:dyDescent="0.25">
      <c r="A80" s="101" t="s">
        <v>85</v>
      </c>
      <c r="B80" s="101"/>
      <c r="C80" s="101"/>
      <c r="D80" s="101"/>
      <c r="E80" s="101"/>
      <c r="F80" s="101"/>
      <c r="G80" s="101"/>
      <c r="H80" s="16">
        <f>SUM(H74:H79)</f>
        <v>1.8499999999999999E-2</v>
      </c>
      <c r="I80" s="30">
        <f>SUM(I74:I79)</f>
        <v>28.044520000000002</v>
      </c>
    </row>
    <row r="81" spans="1:10" ht="16.5" x14ac:dyDescent="0.25">
      <c r="A81" s="97"/>
      <c r="B81" s="97"/>
      <c r="C81" s="97"/>
      <c r="D81" s="97"/>
      <c r="E81" s="97"/>
      <c r="F81" s="97"/>
      <c r="G81" s="97"/>
      <c r="H81" s="97"/>
      <c r="I81" s="97"/>
    </row>
    <row r="82" spans="1:10" ht="16.5" x14ac:dyDescent="0.25">
      <c r="A82" s="97" t="s">
        <v>86</v>
      </c>
      <c r="B82" s="97"/>
      <c r="C82" s="97"/>
      <c r="D82" s="97"/>
      <c r="E82" s="97"/>
      <c r="F82" s="97"/>
      <c r="G82" s="97"/>
      <c r="H82" s="42" t="s">
        <v>28</v>
      </c>
      <c r="I82" s="42" t="s">
        <v>29</v>
      </c>
    </row>
    <row r="83" spans="1:10" ht="16.5" x14ac:dyDescent="0.25">
      <c r="A83" s="42" t="s">
        <v>3</v>
      </c>
      <c r="B83" s="102" t="s">
        <v>87</v>
      </c>
      <c r="C83" s="102"/>
      <c r="D83" s="102"/>
      <c r="E83" s="102"/>
      <c r="F83" s="102"/>
      <c r="G83" s="102"/>
      <c r="H83" s="10">
        <v>8.9999999999999993E-3</v>
      </c>
      <c r="I83" s="31">
        <f>H83*I26</f>
        <v>13.643279999999999</v>
      </c>
    </row>
    <row r="84" spans="1:10" ht="16.5" x14ac:dyDescent="0.25">
      <c r="A84" s="97" t="s">
        <v>88</v>
      </c>
      <c r="B84" s="97"/>
      <c r="C84" s="97"/>
      <c r="D84" s="97"/>
      <c r="E84" s="97"/>
      <c r="F84" s="97"/>
      <c r="G84" s="97"/>
      <c r="H84" s="12"/>
      <c r="I84" s="33" t="s">
        <v>173</v>
      </c>
    </row>
    <row r="85" spans="1:10" ht="16.5" x14ac:dyDescent="0.25">
      <c r="A85" s="97"/>
      <c r="B85" s="97"/>
      <c r="C85" s="97"/>
      <c r="D85" s="97"/>
      <c r="E85" s="97"/>
      <c r="F85" s="97"/>
      <c r="G85" s="97"/>
      <c r="H85" s="97"/>
      <c r="I85" s="97"/>
    </row>
    <row r="86" spans="1:10" ht="16.5" x14ac:dyDescent="0.25">
      <c r="A86" s="100" t="s">
        <v>89</v>
      </c>
      <c r="B86" s="100"/>
      <c r="C86" s="100"/>
      <c r="D86" s="100"/>
      <c r="E86" s="100"/>
      <c r="F86" s="100"/>
      <c r="G86" s="100"/>
      <c r="H86" s="100"/>
      <c r="I86" s="100"/>
    </row>
    <row r="87" spans="1:10" ht="16.5" x14ac:dyDescent="0.25">
      <c r="A87" s="97" t="s">
        <v>90</v>
      </c>
      <c r="B87" s="97"/>
      <c r="C87" s="97"/>
      <c r="D87" s="97"/>
      <c r="E87" s="97"/>
      <c r="F87" s="97"/>
      <c r="G87" s="97"/>
      <c r="H87" s="97"/>
      <c r="I87" s="42" t="s">
        <v>29</v>
      </c>
    </row>
    <row r="88" spans="1:10" ht="16.5" x14ac:dyDescent="0.25">
      <c r="A88" s="42" t="s">
        <v>91</v>
      </c>
      <c r="B88" s="99" t="s">
        <v>92</v>
      </c>
      <c r="C88" s="99"/>
      <c r="D88" s="99"/>
      <c r="E88" s="99"/>
      <c r="F88" s="99"/>
      <c r="G88" s="99"/>
      <c r="H88" s="99"/>
      <c r="I88" s="31">
        <f>I80</f>
        <v>28.044520000000002</v>
      </c>
    </row>
    <row r="89" spans="1:10" ht="16.5" x14ac:dyDescent="0.25">
      <c r="A89" s="8" t="s">
        <v>93</v>
      </c>
      <c r="B89" s="99" t="s">
        <v>94</v>
      </c>
      <c r="C89" s="99"/>
      <c r="D89" s="99"/>
      <c r="E89" s="99"/>
      <c r="F89" s="99"/>
      <c r="G89" s="99"/>
      <c r="H89" s="99"/>
      <c r="I89" s="32" t="str">
        <f>I84</f>
        <v>,</v>
      </c>
    </row>
    <row r="90" spans="1:10" ht="16.5" x14ac:dyDescent="0.25">
      <c r="A90" s="97" t="s">
        <v>95</v>
      </c>
      <c r="B90" s="97"/>
      <c r="C90" s="97"/>
      <c r="D90" s="97"/>
      <c r="E90" s="97"/>
      <c r="F90" s="97"/>
      <c r="G90" s="97"/>
      <c r="H90" s="97"/>
      <c r="I90" s="34">
        <f>TRUNC(SUM(I88:I89),2)</f>
        <v>28.04</v>
      </c>
    </row>
    <row r="91" spans="1:10" ht="16.5" x14ac:dyDescent="0.25">
      <c r="A91" s="100" t="s">
        <v>96</v>
      </c>
      <c r="B91" s="100"/>
      <c r="C91" s="100"/>
      <c r="D91" s="100"/>
      <c r="E91" s="100"/>
      <c r="F91" s="100"/>
      <c r="G91" s="100"/>
      <c r="H91" s="21">
        <f>I91/I26</f>
        <v>0.78419701831231203</v>
      </c>
      <c r="I91" s="35">
        <f>I33+I44+I70+I90</f>
        <v>1188.7799440000001</v>
      </c>
    </row>
    <row r="92" spans="1:10" ht="16.5" x14ac:dyDescent="0.25">
      <c r="A92" s="97"/>
      <c r="B92" s="97"/>
      <c r="C92" s="97"/>
      <c r="D92" s="97"/>
      <c r="E92" s="97"/>
      <c r="F92" s="97"/>
      <c r="G92" s="97"/>
      <c r="H92" s="97"/>
      <c r="I92" s="97"/>
    </row>
    <row r="93" spans="1:10" ht="16.5" x14ac:dyDescent="0.25">
      <c r="A93" s="98" t="s">
        <v>97</v>
      </c>
      <c r="B93" s="98"/>
      <c r="C93" s="98"/>
      <c r="D93" s="98"/>
      <c r="E93" s="98"/>
      <c r="F93" s="98"/>
      <c r="G93" s="98"/>
      <c r="H93" s="98"/>
      <c r="I93" s="98"/>
    </row>
    <row r="94" spans="1:10" ht="16.5" x14ac:dyDescent="0.25">
      <c r="A94" s="42">
        <v>5</v>
      </c>
      <c r="B94" s="97" t="s">
        <v>98</v>
      </c>
      <c r="C94" s="97"/>
      <c r="D94" s="97"/>
      <c r="E94" s="97"/>
      <c r="F94" s="97"/>
      <c r="G94" s="97"/>
      <c r="H94" s="97"/>
      <c r="I94" s="22" t="s">
        <v>29</v>
      </c>
    </row>
    <row r="95" spans="1:10" ht="16.5" x14ac:dyDescent="0.25">
      <c r="A95" s="42" t="s">
        <v>3</v>
      </c>
      <c r="B95" s="96" t="s">
        <v>99</v>
      </c>
      <c r="C95" s="96"/>
      <c r="D95" s="96"/>
      <c r="E95" s="96"/>
      <c r="F95" s="96"/>
      <c r="G95" s="96"/>
      <c r="H95" s="18"/>
      <c r="I95" s="31">
        <v>42.33</v>
      </c>
      <c r="J95" t="s">
        <v>253</v>
      </c>
    </row>
    <row r="96" spans="1:10" ht="16.5" x14ac:dyDescent="0.25">
      <c r="A96" s="42" t="s">
        <v>5</v>
      </c>
      <c r="B96" s="96" t="s">
        <v>132</v>
      </c>
      <c r="C96" s="96"/>
      <c r="D96" s="96"/>
      <c r="E96" s="96"/>
      <c r="F96" s="96"/>
      <c r="G96" s="96"/>
      <c r="H96" s="18"/>
      <c r="I96" s="32">
        <v>1718.18</v>
      </c>
    </row>
    <row r="97" spans="1:12" ht="16.5" x14ac:dyDescent="0.25">
      <c r="A97" s="23" t="s">
        <v>7</v>
      </c>
      <c r="B97" s="96" t="s">
        <v>31</v>
      </c>
      <c r="C97" s="96"/>
      <c r="D97" s="96"/>
      <c r="E97" s="96"/>
      <c r="F97" s="96"/>
      <c r="G97" s="96"/>
      <c r="H97" s="44"/>
      <c r="I97" s="44"/>
    </row>
    <row r="98" spans="1:12" ht="16.5" x14ac:dyDescent="0.25">
      <c r="A98" s="97" t="s">
        <v>100</v>
      </c>
      <c r="B98" s="97"/>
      <c r="C98" s="97"/>
      <c r="D98" s="97"/>
      <c r="E98" s="97"/>
      <c r="F98" s="97"/>
      <c r="G98" s="97"/>
      <c r="H98" s="97"/>
      <c r="I98" s="33">
        <f>TRUNC(SUM(I95:I96),2)</f>
        <v>1760.51</v>
      </c>
    </row>
    <row r="99" spans="1:12" ht="16.5" x14ac:dyDescent="0.25">
      <c r="A99" s="97"/>
      <c r="B99" s="97"/>
      <c r="C99" s="97"/>
      <c r="D99" s="97"/>
      <c r="E99" s="97"/>
      <c r="F99" s="97"/>
      <c r="G99" s="97"/>
      <c r="H99" s="97"/>
      <c r="I99" s="97"/>
    </row>
    <row r="100" spans="1:12" ht="16.5" x14ac:dyDescent="0.25">
      <c r="A100" s="98" t="s">
        <v>101</v>
      </c>
      <c r="B100" s="98"/>
      <c r="C100" s="98"/>
      <c r="D100" s="98"/>
      <c r="E100" s="98"/>
      <c r="F100" s="98"/>
      <c r="G100" s="98"/>
      <c r="H100" s="98"/>
      <c r="I100" s="98"/>
    </row>
    <row r="101" spans="1:12" ht="16.5" x14ac:dyDescent="0.25">
      <c r="A101" s="42">
        <v>6</v>
      </c>
      <c r="B101" s="97" t="s">
        <v>102</v>
      </c>
      <c r="C101" s="97"/>
      <c r="D101" s="97"/>
      <c r="E101" s="97"/>
      <c r="F101" s="97"/>
      <c r="G101" s="97"/>
      <c r="H101" s="42" t="s">
        <v>28</v>
      </c>
      <c r="I101" s="42" t="s">
        <v>29</v>
      </c>
    </row>
    <row r="102" spans="1:12" ht="132" customHeight="1" x14ac:dyDescent="0.25">
      <c r="A102" s="14" t="s">
        <v>3</v>
      </c>
      <c r="B102" s="102" t="s">
        <v>103</v>
      </c>
      <c r="C102" s="102"/>
      <c r="D102" s="102"/>
      <c r="E102" s="102"/>
      <c r="F102" s="102"/>
      <c r="G102" s="102"/>
      <c r="H102" s="24">
        <v>0.05</v>
      </c>
      <c r="I102" s="29">
        <f>I117*H102</f>
        <v>276.04451560000001</v>
      </c>
      <c r="J102" s="177" t="s">
        <v>166</v>
      </c>
      <c r="K102" s="178"/>
      <c r="L102" s="179"/>
    </row>
    <row r="103" spans="1:12" ht="16.5" x14ac:dyDescent="0.25">
      <c r="A103" s="14" t="s">
        <v>5</v>
      </c>
      <c r="B103" s="102" t="s">
        <v>104</v>
      </c>
      <c r="C103" s="102"/>
      <c r="D103" s="102"/>
      <c r="E103" s="102"/>
      <c r="F103" s="102"/>
      <c r="G103" s="102"/>
      <c r="H103" s="24">
        <v>0.05</v>
      </c>
      <c r="I103" s="29">
        <f>H103*I117</f>
        <v>276.04451560000001</v>
      </c>
      <c r="J103" s="177" t="s">
        <v>262</v>
      </c>
      <c r="K103" s="178"/>
      <c r="L103" s="179"/>
    </row>
    <row r="104" spans="1:12" ht="16.5" x14ac:dyDescent="0.25">
      <c r="A104" s="14" t="s">
        <v>7</v>
      </c>
      <c r="B104" s="103" t="s">
        <v>105</v>
      </c>
      <c r="C104" s="103"/>
      <c r="D104" s="103"/>
      <c r="E104" s="103"/>
      <c r="F104" s="103"/>
      <c r="G104" s="103"/>
      <c r="H104" s="25"/>
      <c r="I104" s="29"/>
    </row>
    <row r="105" spans="1:12" ht="62.25" customHeight="1" x14ac:dyDescent="0.25">
      <c r="A105" s="14" t="s">
        <v>106</v>
      </c>
      <c r="B105" s="102" t="s">
        <v>107</v>
      </c>
      <c r="C105" s="102"/>
      <c r="D105" s="102"/>
      <c r="E105" s="102"/>
      <c r="F105" s="102"/>
      <c r="G105" s="102"/>
      <c r="H105" s="24">
        <v>1.6500000000000001E-2</v>
      </c>
      <c r="I105" s="29">
        <f>H105*I117</f>
        <v>91.094690148000012</v>
      </c>
      <c r="J105" s="177" t="s">
        <v>168</v>
      </c>
      <c r="K105" s="178"/>
      <c r="L105" s="179"/>
    </row>
    <row r="106" spans="1:12" ht="78.75" customHeight="1" x14ac:dyDescent="0.25">
      <c r="A106" s="14" t="s">
        <v>108</v>
      </c>
      <c r="B106" s="102" t="s">
        <v>109</v>
      </c>
      <c r="C106" s="102"/>
      <c r="D106" s="102"/>
      <c r="E106" s="102"/>
      <c r="F106" s="102"/>
      <c r="G106" s="102"/>
      <c r="H106" s="24">
        <v>7.5999999999999998E-2</v>
      </c>
      <c r="I106" s="29">
        <f>H106*I117</f>
        <v>419.58766371200005</v>
      </c>
      <c r="J106" s="177" t="s">
        <v>167</v>
      </c>
      <c r="K106" s="178"/>
      <c r="L106" s="179"/>
    </row>
    <row r="107" spans="1:12" ht="57" customHeight="1" x14ac:dyDescent="0.25">
      <c r="A107" s="14" t="s">
        <v>110</v>
      </c>
      <c r="B107" s="102" t="s">
        <v>111</v>
      </c>
      <c r="C107" s="102"/>
      <c r="D107" s="102"/>
      <c r="E107" s="102"/>
      <c r="F107" s="102"/>
      <c r="G107" s="102"/>
      <c r="H107" s="24">
        <v>0.05</v>
      </c>
      <c r="I107" s="29">
        <f>H107*I117</f>
        <v>276.04451560000001</v>
      </c>
      <c r="J107" s="184" t="s">
        <v>169</v>
      </c>
      <c r="K107" s="184"/>
      <c r="L107" s="184"/>
    </row>
    <row r="108" spans="1:12" ht="16.5" x14ac:dyDescent="0.25">
      <c r="A108" s="101" t="s">
        <v>112</v>
      </c>
      <c r="B108" s="101"/>
      <c r="C108" s="101"/>
      <c r="D108" s="101"/>
      <c r="E108" s="101"/>
      <c r="F108" s="101"/>
      <c r="G108" s="101"/>
      <c r="H108" s="26">
        <f>H105+H106+H107</f>
        <v>0.14250000000000002</v>
      </c>
      <c r="I108" s="30">
        <f>SUM(I102:I107)</f>
        <v>1338.8159006600001</v>
      </c>
    </row>
    <row r="109" spans="1:12" ht="16.5" x14ac:dyDescent="0.25">
      <c r="A109" s="104"/>
      <c r="B109" s="104"/>
      <c r="C109" s="104"/>
      <c r="D109" s="104"/>
      <c r="E109" s="104"/>
      <c r="F109" s="104"/>
      <c r="G109" s="104"/>
      <c r="H109" s="104"/>
      <c r="I109" s="104"/>
    </row>
    <row r="110" spans="1:12" ht="16.5" x14ac:dyDescent="0.25">
      <c r="A110" s="100" t="s">
        <v>113</v>
      </c>
      <c r="B110" s="100"/>
      <c r="C110" s="100"/>
      <c r="D110" s="100"/>
      <c r="E110" s="100"/>
      <c r="F110" s="100"/>
      <c r="G110" s="100"/>
      <c r="H110" s="100"/>
      <c r="I110" s="100"/>
    </row>
    <row r="111" spans="1:12" ht="16.5" x14ac:dyDescent="0.25">
      <c r="A111" s="97" t="s">
        <v>114</v>
      </c>
      <c r="B111" s="97"/>
      <c r="C111" s="97"/>
      <c r="D111" s="97"/>
      <c r="E111" s="97"/>
      <c r="F111" s="97"/>
      <c r="G111" s="97"/>
      <c r="H111" s="97"/>
      <c r="I111" s="42" t="s">
        <v>29</v>
      </c>
    </row>
    <row r="112" spans="1:12" ht="16.5" x14ac:dyDescent="0.25">
      <c r="A112" s="14" t="s">
        <v>3</v>
      </c>
      <c r="B112" s="102" t="s">
        <v>115</v>
      </c>
      <c r="C112" s="102"/>
      <c r="D112" s="102"/>
      <c r="E112" s="102"/>
      <c r="F112" s="102"/>
      <c r="G112" s="102"/>
      <c r="H112" s="102"/>
      <c r="I112" s="29">
        <f>I26</f>
        <v>1515.92</v>
      </c>
    </row>
    <row r="113" spans="1:9" ht="16.5" x14ac:dyDescent="0.25">
      <c r="A113" s="14" t="s">
        <v>5</v>
      </c>
      <c r="B113" s="102" t="s">
        <v>116</v>
      </c>
      <c r="C113" s="102"/>
      <c r="D113" s="102"/>
      <c r="E113" s="102"/>
      <c r="F113" s="102"/>
      <c r="G113" s="102"/>
      <c r="H113" s="102"/>
      <c r="I113" s="29">
        <f>I60</f>
        <v>2078.3200000000002</v>
      </c>
    </row>
    <row r="114" spans="1:9" ht="16.5" x14ac:dyDescent="0.25">
      <c r="A114" s="14" t="s">
        <v>7</v>
      </c>
      <c r="B114" s="102" t="s">
        <v>117</v>
      </c>
      <c r="C114" s="102"/>
      <c r="D114" s="102"/>
      <c r="E114" s="102"/>
      <c r="F114" s="102"/>
      <c r="G114" s="102"/>
      <c r="H114" s="102"/>
      <c r="I114" s="29">
        <f>I70</f>
        <v>124.45703200000001</v>
      </c>
    </row>
    <row r="115" spans="1:9" ht="16.5" x14ac:dyDescent="0.25">
      <c r="A115" s="14" t="s">
        <v>9</v>
      </c>
      <c r="B115" s="102" t="s">
        <v>90</v>
      </c>
      <c r="C115" s="102"/>
      <c r="D115" s="102"/>
      <c r="E115" s="102"/>
      <c r="F115" s="102"/>
      <c r="G115" s="102"/>
      <c r="H115" s="102"/>
      <c r="I115" s="29">
        <f>I90+I83</f>
        <v>41.683279999999996</v>
      </c>
    </row>
    <row r="116" spans="1:9" ht="16.5" x14ac:dyDescent="0.25">
      <c r="A116" s="14" t="s">
        <v>11</v>
      </c>
      <c r="B116" s="102" t="s">
        <v>118</v>
      </c>
      <c r="C116" s="102"/>
      <c r="D116" s="102"/>
      <c r="E116" s="102"/>
      <c r="F116" s="102"/>
      <c r="G116" s="102"/>
      <c r="H116" s="102"/>
      <c r="I116" s="29">
        <f>I98</f>
        <v>1760.51</v>
      </c>
    </row>
    <row r="117" spans="1:9" ht="16.5" x14ac:dyDescent="0.25">
      <c r="A117" s="105" t="s">
        <v>119</v>
      </c>
      <c r="B117" s="105"/>
      <c r="C117" s="105"/>
      <c r="D117" s="105"/>
      <c r="E117" s="105"/>
      <c r="F117" s="105"/>
      <c r="G117" s="105"/>
      <c r="H117" s="105"/>
      <c r="I117" s="29">
        <f>SUM(I112:I116)</f>
        <v>5520.8903120000004</v>
      </c>
    </row>
    <row r="118" spans="1:9" ht="16.5" x14ac:dyDescent="0.25">
      <c r="A118" s="14" t="s">
        <v>13</v>
      </c>
      <c r="B118" s="102" t="s">
        <v>120</v>
      </c>
      <c r="C118" s="102"/>
      <c r="D118" s="102"/>
      <c r="E118" s="102"/>
      <c r="F118" s="102"/>
      <c r="G118" s="102"/>
      <c r="H118" s="102"/>
      <c r="I118" s="29">
        <f>I108</f>
        <v>1338.8159006600001</v>
      </c>
    </row>
    <row r="119" spans="1:9" ht="16.5" x14ac:dyDescent="0.25">
      <c r="A119" s="101" t="s">
        <v>121</v>
      </c>
      <c r="B119" s="101"/>
      <c r="C119" s="101"/>
      <c r="D119" s="101"/>
      <c r="E119" s="101"/>
      <c r="F119" s="101"/>
      <c r="G119" s="101"/>
      <c r="H119" s="101"/>
      <c r="I119" s="30">
        <f>ROUND(SUM(I117:I118),2)</f>
        <v>6859.71</v>
      </c>
    </row>
    <row r="124" spans="1:9" x14ac:dyDescent="0.25">
      <c r="I124" s="38"/>
    </row>
  </sheetData>
  <mergeCells count="149">
    <mergeCell ref="J102:L102"/>
    <mergeCell ref="J106:L106"/>
    <mergeCell ref="J105:L105"/>
    <mergeCell ref="J107:L107"/>
    <mergeCell ref="J24:L24"/>
    <mergeCell ref="J47:L47"/>
    <mergeCell ref="J48:L48"/>
    <mergeCell ref="J103:L103"/>
    <mergeCell ref="J69:L69"/>
    <mergeCell ref="J74:L74"/>
    <mergeCell ref="J75:L75"/>
    <mergeCell ref="J76:L76"/>
    <mergeCell ref="J77:L77"/>
    <mergeCell ref="J78:L78"/>
    <mergeCell ref="J43:L43"/>
    <mergeCell ref="J64:L64"/>
    <mergeCell ref="J65:L65"/>
    <mergeCell ref="J66:L66"/>
    <mergeCell ref="J67:L67"/>
    <mergeCell ref="J68:L68"/>
    <mergeCell ref="J37:L37"/>
    <mergeCell ref="J38:L38"/>
    <mergeCell ref="J39:L39"/>
    <mergeCell ref="J40:L40"/>
    <mergeCell ref="J41:L41"/>
    <mergeCell ref="J42:L42"/>
    <mergeCell ref="B115:H115"/>
    <mergeCell ref="B116:H116"/>
    <mergeCell ref="A117:H117"/>
    <mergeCell ref="B118:H118"/>
    <mergeCell ref="A119:H119"/>
    <mergeCell ref="J30:L30"/>
    <mergeCell ref="J31:L31"/>
    <mergeCell ref="J32:L32"/>
    <mergeCell ref="J36:L36"/>
    <mergeCell ref="A109:I109"/>
    <mergeCell ref="A110:I110"/>
    <mergeCell ref="A111:H111"/>
    <mergeCell ref="B112:H112"/>
    <mergeCell ref="B113:H113"/>
    <mergeCell ref="B114:H114"/>
    <mergeCell ref="B103:G103"/>
    <mergeCell ref="B104:G104"/>
    <mergeCell ref="B105:G105"/>
    <mergeCell ref="B106:G106"/>
    <mergeCell ref="B107:G107"/>
    <mergeCell ref="A108:G108"/>
    <mergeCell ref="B97:G97"/>
    <mergeCell ref="A98:H98"/>
    <mergeCell ref="A99:I99"/>
    <mergeCell ref="A100:I100"/>
    <mergeCell ref="B101:G101"/>
    <mergeCell ref="B102:G102"/>
    <mergeCell ref="A91:G91"/>
    <mergeCell ref="A92:I92"/>
    <mergeCell ref="A93:I93"/>
    <mergeCell ref="B94:H94"/>
    <mergeCell ref="B95:G95"/>
    <mergeCell ref="B96:G96"/>
    <mergeCell ref="A85:I85"/>
    <mergeCell ref="A86:I86"/>
    <mergeCell ref="A87:H87"/>
    <mergeCell ref="B88:H88"/>
    <mergeCell ref="B89:H89"/>
    <mergeCell ref="A90:H90"/>
    <mergeCell ref="B79:G79"/>
    <mergeCell ref="A80:G80"/>
    <mergeCell ref="A81:I81"/>
    <mergeCell ref="A82:G82"/>
    <mergeCell ref="B83:G83"/>
    <mergeCell ref="A84:G84"/>
    <mergeCell ref="A73:G73"/>
    <mergeCell ref="B74:G74"/>
    <mergeCell ref="B75:G75"/>
    <mergeCell ref="B76:G76"/>
    <mergeCell ref="B77:G77"/>
    <mergeCell ref="B78:G78"/>
    <mergeCell ref="B67:G67"/>
    <mergeCell ref="B68:G68"/>
    <mergeCell ref="B69:G69"/>
    <mergeCell ref="A70:G70"/>
    <mergeCell ref="A71:I71"/>
    <mergeCell ref="A72:I72"/>
    <mergeCell ref="A61:I61"/>
    <mergeCell ref="A62:I62"/>
    <mergeCell ref="A63:G63"/>
    <mergeCell ref="B64:G64"/>
    <mergeCell ref="B65:G65"/>
    <mergeCell ref="B66:G66"/>
    <mergeCell ref="A55:I55"/>
    <mergeCell ref="A56:H56"/>
    <mergeCell ref="B57:H57"/>
    <mergeCell ref="B58:H58"/>
    <mergeCell ref="B59:H59"/>
    <mergeCell ref="A60:H60"/>
    <mergeCell ref="B49:G49"/>
    <mergeCell ref="B50:G50"/>
    <mergeCell ref="B51:G51"/>
    <mergeCell ref="B52:G52"/>
    <mergeCell ref="A53:G53"/>
    <mergeCell ref="A54:I54"/>
    <mergeCell ref="B43:G43"/>
    <mergeCell ref="A44:G44"/>
    <mergeCell ref="A45:I45"/>
    <mergeCell ref="A46:G46"/>
    <mergeCell ref="B47:G47"/>
    <mergeCell ref="B48:G48"/>
    <mergeCell ref="B37:G37"/>
    <mergeCell ref="B38:G38"/>
    <mergeCell ref="B39:G39"/>
    <mergeCell ref="B40:G40"/>
    <mergeCell ref="B41:G41"/>
    <mergeCell ref="B42:G42"/>
    <mergeCell ref="B31:G31"/>
    <mergeCell ref="B32:G32"/>
    <mergeCell ref="A33:G33"/>
    <mergeCell ref="A34:I34"/>
    <mergeCell ref="A35:G35"/>
    <mergeCell ref="B36:G36"/>
    <mergeCell ref="B25:G25"/>
    <mergeCell ref="A26:H26"/>
    <mergeCell ref="A27:I27"/>
    <mergeCell ref="A28:I28"/>
    <mergeCell ref="A29:G29"/>
    <mergeCell ref="B30:G30"/>
    <mergeCell ref="B19:H19"/>
    <mergeCell ref="B20:H20"/>
    <mergeCell ref="B21:H21"/>
    <mergeCell ref="A22:I22"/>
    <mergeCell ref="B23:G23"/>
    <mergeCell ref="B24:G24"/>
    <mergeCell ref="B16:H16"/>
    <mergeCell ref="A17:A18"/>
    <mergeCell ref="B17:H18"/>
    <mergeCell ref="B7:H7"/>
    <mergeCell ref="B8:H8"/>
    <mergeCell ref="B9:H9"/>
    <mergeCell ref="B10:H10"/>
    <mergeCell ref="B11:H11"/>
    <mergeCell ref="A12:I12"/>
    <mergeCell ref="A1:I1"/>
    <mergeCell ref="A2:I2"/>
    <mergeCell ref="A3:I3"/>
    <mergeCell ref="A4:I4"/>
    <mergeCell ref="B5:H5"/>
    <mergeCell ref="B6:H6"/>
    <mergeCell ref="A13:I13"/>
    <mergeCell ref="A14:I14"/>
    <mergeCell ref="A15:I15"/>
  </mergeCells>
  <pageMargins left="0.511811024" right="0.511811024" top="0.78740157499999996" bottom="0.78740157499999996" header="0.31496062000000002" footer="0.31496062000000002"/>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22" workbookViewId="0">
      <selection activeCell="E13" sqref="E13:G13"/>
    </sheetView>
  </sheetViews>
  <sheetFormatPr defaultRowHeight="15" x14ac:dyDescent="0.25"/>
  <cols>
    <col min="1" max="1" width="30.5703125" customWidth="1"/>
    <col min="2" max="2" width="22.85546875" customWidth="1"/>
    <col min="3" max="3" width="38.140625" customWidth="1"/>
    <col min="4" max="4" width="45.7109375" customWidth="1"/>
    <col min="5" max="5" width="13.28515625" bestFit="1" customWidth="1"/>
    <col min="6" max="6" width="14.28515625" bestFit="1" customWidth="1"/>
    <col min="7" max="7" width="13.28515625" bestFit="1" customWidth="1"/>
  </cols>
  <sheetData>
    <row r="1" spans="1:7" ht="15.75" x14ac:dyDescent="0.25">
      <c r="A1" s="190" t="s">
        <v>254</v>
      </c>
      <c r="B1" s="191"/>
      <c r="C1" s="191"/>
      <c r="D1" s="192"/>
    </row>
    <row r="2" spans="1:7" ht="15.75" x14ac:dyDescent="0.25">
      <c r="A2" s="193" t="s">
        <v>174</v>
      </c>
      <c r="B2" s="193"/>
      <c r="C2" s="193"/>
      <c r="D2" s="50">
        <v>35</v>
      </c>
    </row>
    <row r="3" spans="1:7" ht="15.75" x14ac:dyDescent="0.25">
      <c r="A3" s="51" t="s">
        <v>175</v>
      </c>
      <c r="B3" s="51" t="s">
        <v>176</v>
      </c>
      <c r="C3" s="51" t="s">
        <v>177</v>
      </c>
      <c r="D3" s="51" t="s">
        <v>178</v>
      </c>
    </row>
    <row r="4" spans="1:7" ht="15.75" x14ac:dyDescent="0.25">
      <c r="A4" s="52" t="s">
        <v>179</v>
      </c>
      <c r="B4" s="46">
        <v>3</v>
      </c>
      <c r="C4" s="48">
        <v>40</v>
      </c>
      <c r="D4" s="48">
        <f>B4*C4</f>
        <v>120</v>
      </c>
    </row>
    <row r="5" spans="1:7" ht="15.75" x14ac:dyDescent="0.25">
      <c r="A5" s="52" t="s">
        <v>180</v>
      </c>
      <c r="B5" s="46">
        <v>4</v>
      </c>
      <c r="C5" s="48">
        <v>34</v>
      </c>
      <c r="D5" s="48">
        <f t="shared" ref="D5:D9" si="0">B5*C5</f>
        <v>136</v>
      </c>
    </row>
    <row r="6" spans="1:7" ht="15.75" x14ac:dyDescent="0.25">
      <c r="A6" s="55" t="s">
        <v>184</v>
      </c>
      <c r="B6" s="46">
        <v>4</v>
      </c>
      <c r="C6" s="48">
        <v>5.74</v>
      </c>
      <c r="D6" s="48">
        <f>B6*C6</f>
        <v>22.96</v>
      </c>
    </row>
    <row r="7" spans="1:7" ht="15.75" x14ac:dyDescent="0.25">
      <c r="A7" s="52" t="s">
        <v>181</v>
      </c>
      <c r="B7" s="46">
        <v>9</v>
      </c>
      <c r="C7" s="48">
        <v>7</v>
      </c>
      <c r="D7" s="48">
        <f t="shared" si="0"/>
        <v>63</v>
      </c>
    </row>
    <row r="8" spans="1:7" ht="15.75" x14ac:dyDescent="0.25">
      <c r="A8" s="52" t="s">
        <v>182</v>
      </c>
      <c r="B8" s="46">
        <v>2</v>
      </c>
      <c r="C8" s="48">
        <v>15.525</v>
      </c>
      <c r="D8" s="48">
        <f t="shared" si="0"/>
        <v>31.05</v>
      </c>
    </row>
    <row r="9" spans="1:7" ht="15.75" x14ac:dyDescent="0.25">
      <c r="A9" s="52" t="s">
        <v>183</v>
      </c>
      <c r="B9" s="53">
        <v>3</v>
      </c>
      <c r="C9" s="54">
        <v>45</v>
      </c>
      <c r="D9" s="48">
        <f t="shared" si="0"/>
        <v>135</v>
      </c>
    </row>
    <row r="10" spans="1:7" ht="15.75" x14ac:dyDescent="0.25">
      <c r="A10" s="194" t="s">
        <v>185</v>
      </c>
      <c r="B10" s="195"/>
      <c r="C10" s="196"/>
      <c r="D10" s="56">
        <f>SUM(D4:D9)</f>
        <v>508.01</v>
      </c>
    </row>
    <row r="11" spans="1:7" ht="15.75" x14ac:dyDescent="0.25">
      <c r="A11" s="194" t="s">
        <v>186</v>
      </c>
      <c r="B11" s="197"/>
      <c r="C11" s="198"/>
      <c r="D11" s="56">
        <f>D10*35</f>
        <v>17780.349999999999</v>
      </c>
      <c r="E11" s="38"/>
      <c r="F11" s="38"/>
    </row>
    <row r="12" spans="1:7" ht="15.75" x14ac:dyDescent="0.25">
      <c r="A12" s="194" t="s">
        <v>187</v>
      </c>
      <c r="B12" s="197"/>
      <c r="C12" s="198"/>
      <c r="D12" s="56">
        <f>D11/12</f>
        <v>1481.6958333333332</v>
      </c>
      <c r="E12" s="38"/>
      <c r="F12" s="38"/>
      <c r="G12" s="38"/>
    </row>
    <row r="13" spans="1:7" ht="15.75" x14ac:dyDescent="0.25">
      <c r="A13" s="194" t="s">
        <v>188</v>
      </c>
      <c r="B13" s="197"/>
      <c r="C13" s="198"/>
      <c r="D13" s="57">
        <f>D12/35</f>
        <v>42.334166666666661</v>
      </c>
      <c r="E13" s="38"/>
      <c r="F13" s="38"/>
      <c r="G13" s="38"/>
    </row>
    <row r="14" spans="1:7" ht="15.75" x14ac:dyDescent="0.25">
      <c r="A14" s="188" t="s">
        <v>189</v>
      </c>
      <c r="B14" s="189"/>
      <c r="C14" s="189"/>
      <c r="D14" s="50">
        <v>28</v>
      </c>
    </row>
    <row r="15" spans="1:7" ht="15.75" x14ac:dyDescent="0.25">
      <c r="A15" s="58" t="s">
        <v>175</v>
      </c>
      <c r="B15" s="58" t="s">
        <v>176</v>
      </c>
      <c r="C15" s="59" t="s">
        <v>177</v>
      </c>
      <c r="D15" s="51" t="s">
        <v>178</v>
      </c>
    </row>
    <row r="16" spans="1:7" ht="15.75" x14ac:dyDescent="0.25">
      <c r="A16" s="60" t="s">
        <v>190</v>
      </c>
      <c r="B16" s="61">
        <v>3</v>
      </c>
      <c r="C16" s="48">
        <v>132.22</v>
      </c>
      <c r="D16" s="62">
        <f>B16*C16</f>
        <v>396.65999999999997</v>
      </c>
    </row>
    <row r="17" spans="1:4" ht="15.75" x14ac:dyDescent="0.25">
      <c r="A17" s="46" t="s">
        <v>191</v>
      </c>
      <c r="B17" s="61">
        <v>3</v>
      </c>
      <c r="C17" s="48">
        <v>27.5</v>
      </c>
      <c r="D17" s="62">
        <f t="shared" ref="D17:D21" si="1">B17*C17</f>
        <v>82.5</v>
      </c>
    </row>
    <row r="18" spans="1:4" ht="15.75" x14ac:dyDescent="0.25">
      <c r="A18" s="46" t="s">
        <v>192</v>
      </c>
      <c r="B18" s="61">
        <v>2</v>
      </c>
      <c r="C18" s="48">
        <v>12.495000000000001</v>
      </c>
      <c r="D18" s="62">
        <f t="shared" si="1"/>
        <v>24.990000000000002</v>
      </c>
    </row>
    <row r="19" spans="1:4" ht="15.75" x14ac:dyDescent="0.25">
      <c r="A19" s="61" t="s">
        <v>195</v>
      </c>
      <c r="B19" s="63">
        <v>9</v>
      </c>
      <c r="C19" s="48">
        <v>11</v>
      </c>
      <c r="D19" s="62">
        <f>B19*C19</f>
        <v>99</v>
      </c>
    </row>
    <row r="20" spans="1:4" ht="15.75" x14ac:dyDescent="0.25">
      <c r="A20" s="46" t="s">
        <v>193</v>
      </c>
      <c r="B20" s="61">
        <v>3</v>
      </c>
      <c r="C20" s="48">
        <v>5</v>
      </c>
      <c r="D20" s="62">
        <f t="shared" si="1"/>
        <v>15</v>
      </c>
    </row>
    <row r="21" spans="1:4" ht="15.75" x14ac:dyDescent="0.25">
      <c r="A21" s="46" t="s">
        <v>194</v>
      </c>
      <c r="B21" s="61">
        <v>3</v>
      </c>
      <c r="C21" s="54">
        <v>40</v>
      </c>
      <c r="D21" s="62">
        <f t="shared" si="1"/>
        <v>120</v>
      </c>
    </row>
    <row r="22" spans="1:4" ht="15.75" x14ac:dyDescent="0.25">
      <c r="A22" s="194" t="s">
        <v>185</v>
      </c>
      <c r="B22" s="197"/>
      <c r="C22" s="196"/>
      <c r="D22" s="56">
        <f>SUM(D16:D21)</f>
        <v>738.15</v>
      </c>
    </row>
    <row r="23" spans="1:4" ht="15.75" x14ac:dyDescent="0.25">
      <c r="A23" s="194" t="s">
        <v>196</v>
      </c>
      <c r="B23" s="197"/>
      <c r="C23" s="198"/>
      <c r="D23" s="56">
        <f>28*D22</f>
        <v>20668.2</v>
      </c>
    </row>
    <row r="24" spans="1:4" ht="15.75" x14ac:dyDescent="0.25">
      <c r="A24" s="194" t="s">
        <v>197</v>
      </c>
      <c r="B24" s="197"/>
      <c r="C24" s="198"/>
      <c r="D24" s="64">
        <f>D23/12</f>
        <v>1722.3500000000001</v>
      </c>
    </row>
    <row r="25" spans="1:4" ht="15.75" x14ac:dyDescent="0.25">
      <c r="A25" s="194" t="s">
        <v>188</v>
      </c>
      <c r="B25" s="197"/>
      <c r="C25" s="198"/>
      <c r="D25" s="57">
        <f>D24/28</f>
        <v>61.512500000000003</v>
      </c>
    </row>
    <row r="26" spans="1:4" ht="15.75" x14ac:dyDescent="0.25">
      <c r="A26" s="188" t="s">
        <v>198</v>
      </c>
      <c r="B26" s="189"/>
      <c r="C26" s="189"/>
      <c r="D26" s="50">
        <v>2</v>
      </c>
    </row>
    <row r="27" spans="1:4" ht="15.75" x14ac:dyDescent="0.25">
      <c r="A27" s="58" t="s">
        <v>175</v>
      </c>
      <c r="B27" s="58" t="s">
        <v>176</v>
      </c>
      <c r="C27" s="58" t="s">
        <v>177</v>
      </c>
      <c r="D27" s="51" t="s">
        <v>178</v>
      </c>
    </row>
    <row r="28" spans="1:4" ht="15.75" x14ac:dyDescent="0.25">
      <c r="A28" s="52" t="s">
        <v>179</v>
      </c>
      <c r="B28" s="46">
        <v>3</v>
      </c>
      <c r="C28" s="48">
        <v>35</v>
      </c>
      <c r="D28" s="48">
        <f>B28*C28</f>
        <v>105</v>
      </c>
    </row>
    <row r="29" spans="1:4" ht="15.75" x14ac:dyDescent="0.25">
      <c r="A29" s="46" t="s">
        <v>199</v>
      </c>
      <c r="B29" s="46">
        <v>4</v>
      </c>
      <c r="C29" s="48">
        <v>32.5</v>
      </c>
      <c r="D29" s="48">
        <f t="shared" ref="D29:D32" si="2">B29*C29</f>
        <v>130</v>
      </c>
    </row>
    <row r="30" spans="1:4" ht="15.75" x14ac:dyDescent="0.25">
      <c r="A30" s="55" t="s">
        <v>202</v>
      </c>
      <c r="B30" s="46">
        <v>4</v>
      </c>
      <c r="C30" s="48">
        <v>5.75</v>
      </c>
      <c r="D30" s="48">
        <f>B30*C30</f>
        <v>23</v>
      </c>
    </row>
    <row r="31" spans="1:4" ht="15.75" x14ac:dyDescent="0.25">
      <c r="A31" s="46" t="s">
        <v>200</v>
      </c>
      <c r="B31" s="46">
        <v>3</v>
      </c>
      <c r="C31" s="48">
        <v>30.5</v>
      </c>
      <c r="D31" s="48">
        <f t="shared" si="2"/>
        <v>91.5</v>
      </c>
    </row>
    <row r="32" spans="1:4" ht="15.75" x14ac:dyDescent="0.25">
      <c r="A32" s="46" t="s">
        <v>201</v>
      </c>
      <c r="B32" s="46">
        <v>2</v>
      </c>
      <c r="C32" s="48">
        <v>56.86</v>
      </c>
      <c r="D32" s="48">
        <f t="shared" si="2"/>
        <v>113.72</v>
      </c>
    </row>
    <row r="33" spans="1:6" ht="15.75" x14ac:dyDescent="0.25">
      <c r="A33" s="194" t="s">
        <v>203</v>
      </c>
      <c r="B33" s="197"/>
      <c r="C33" s="198"/>
      <c r="D33" s="56">
        <f>SUM(D28:D32)</f>
        <v>463.22</v>
      </c>
    </row>
    <row r="34" spans="1:6" ht="15.75" x14ac:dyDescent="0.25">
      <c r="A34" s="194" t="s">
        <v>196</v>
      </c>
      <c r="B34" s="197"/>
      <c r="C34" s="198"/>
      <c r="D34" s="56">
        <f>D33*12</f>
        <v>5558.64</v>
      </c>
    </row>
    <row r="35" spans="1:6" ht="15.75" x14ac:dyDescent="0.25">
      <c r="A35" s="194" t="s">
        <v>188</v>
      </c>
      <c r="B35" s="197"/>
      <c r="C35" s="198"/>
      <c r="D35" s="84">
        <f>D33/2</f>
        <v>231.61</v>
      </c>
    </row>
    <row r="36" spans="1:6" ht="15.75" x14ac:dyDescent="0.25">
      <c r="A36" s="188" t="s">
        <v>204</v>
      </c>
      <c r="B36" s="189"/>
      <c r="C36" s="189"/>
      <c r="D36" s="50">
        <v>2</v>
      </c>
    </row>
    <row r="37" spans="1:6" ht="15.75" x14ac:dyDescent="0.25">
      <c r="A37" s="58" t="s">
        <v>175</v>
      </c>
      <c r="B37" s="58" t="s">
        <v>176</v>
      </c>
      <c r="C37" s="58" t="s">
        <v>177</v>
      </c>
      <c r="D37" s="51" t="s">
        <v>178</v>
      </c>
    </row>
    <row r="38" spans="1:6" ht="15.75" x14ac:dyDescent="0.25">
      <c r="A38" s="81" t="s">
        <v>258</v>
      </c>
      <c r="B38" s="81">
        <v>3</v>
      </c>
      <c r="C38" s="82">
        <v>44.975000000000001</v>
      </c>
      <c r="D38" s="83">
        <f t="shared" ref="D38:D42" si="3">B38*C38</f>
        <v>134.92500000000001</v>
      </c>
    </row>
    <row r="39" spans="1:6" ht="15.75" x14ac:dyDescent="0.25">
      <c r="A39" s="81" t="s">
        <v>259</v>
      </c>
      <c r="B39" s="81">
        <v>3</v>
      </c>
      <c r="C39" s="82">
        <v>32</v>
      </c>
      <c r="D39" s="83">
        <f t="shared" si="3"/>
        <v>96</v>
      </c>
    </row>
    <row r="40" spans="1:6" ht="15.75" x14ac:dyDescent="0.25">
      <c r="A40" s="81" t="s">
        <v>260</v>
      </c>
      <c r="B40" s="81">
        <v>2</v>
      </c>
      <c r="C40" s="82">
        <v>11</v>
      </c>
      <c r="D40" s="83">
        <f t="shared" si="3"/>
        <v>22</v>
      </c>
    </row>
    <row r="41" spans="1:6" ht="15.75" x14ac:dyDescent="0.25">
      <c r="A41" s="81" t="s">
        <v>257</v>
      </c>
      <c r="B41" s="81">
        <v>4</v>
      </c>
      <c r="C41" s="82">
        <v>5.5</v>
      </c>
      <c r="D41" s="83">
        <f t="shared" si="3"/>
        <v>22</v>
      </c>
    </row>
    <row r="42" spans="1:6" ht="15.75" x14ac:dyDescent="0.25">
      <c r="A42" s="46" t="s">
        <v>194</v>
      </c>
      <c r="B42" s="46">
        <v>3</v>
      </c>
      <c r="C42" s="65">
        <v>51.644999999999996</v>
      </c>
      <c r="D42" s="83">
        <f t="shared" si="3"/>
        <v>154.935</v>
      </c>
    </row>
    <row r="43" spans="1:6" ht="15.75" x14ac:dyDescent="0.25">
      <c r="A43" s="194" t="s">
        <v>203</v>
      </c>
      <c r="B43" s="197"/>
      <c r="C43" s="198"/>
      <c r="D43" s="56">
        <f>D42*12</f>
        <v>1859.22</v>
      </c>
    </row>
    <row r="44" spans="1:6" ht="15.75" x14ac:dyDescent="0.25">
      <c r="A44" s="194" t="s">
        <v>205</v>
      </c>
      <c r="B44" s="197"/>
      <c r="C44" s="198"/>
      <c r="D44" s="56">
        <f>D43/12</f>
        <v>154.935</v>
      </c>
    </row>
    <row r="45" spans="1:6" ht="15.75" x14ac:dyDescent="0.25">
      <c r="A45" s="194" t="s">
        <v>188</v>
      </c>
      <c r="B45" s="197"/>
      <c r="C45" s="198"/>
      <c r="D45" s="66">
        <f>D44/2</f>
        <v>77.467500000000001</v>
      </c>
      <c r="E45" s="38"/>
      <c r="F45" s="38"/>
    </row>
    <row r="46" spans="1:6" ht="15.75" x14ac:dyDescent="0.25">
      <c r="A46" s="188" t="s">
        <v>206</v>
      </c>
      <c r="B46" s="189"/>
      <c r="C46" s="189"/>
      <c r="D46" s="199"/>
    </row>
    <row r="47" spans="1:6" ht="15.75" x14ac:dyDescent="0.25">
      <c r="A47" s="200" t="s">
        <v>144</v>
      </c>
      <c r="B47" s="201"/>
      <c r="C47" s="202"/>
      <c r="D47" s="67">
        <f>D12+D24+D33+D44</f>
        <v>3822.2008333333338</v>
      </c>
    </row>
    <row r="48" spans="1:6" ht="15.75" x14ac:dyDescent="0.25">
      <c r="A48" s="200" t="s">
        <v>145</v>
      </c>
      <c r="B48" s="201"/>
      <c r="C48" s="202"/>
      <c r="D48" s="67">
        <f>D11+D23+D34+D43</f>
        <v>45866.41</v>
      </c>
      <c r="E48" s="38"/>
    </row>
    <row r="50" spans="4:5" x14ac:dyDescent="0.25">
      <c r="D50" s="38">
        <f>D11+D23+D34+D43</f>
        <v>45866.41</v>
      </c>
      <c r="E50" s="38"/>
    </row>
    <row r="51" spans="4:5" x14ac:dyDescent="0.25">
      <c r="D51" s="38">
        <f>D50/12</f>
        <v>3822.2008333333338</v>
      </c>
    </row>
  </sheetData>
  <mergeCells count="22">
    <mergeCell ref="A45:C45"/>
    <mergeCell ref="A46:D46"/>
    <mergeCell ref="A47:C47"/>
    <mergeCell ref="A48:C48"/>
    <mergeCell ref="A33:C33"/>
    <mergeCell ref="A34:C34"/>
    <mergeCell ref="A35:C35"/>
    <mergeCell ref="A36:C36"/>
    <mergeCell ref="A43:C43"/>
    <mergeCell ref="A44:C44"/>
    <mergeCell ref="A26:C26"/>
    <mergeCell ref="A1:D1"/>
    <mergeCell ref="A2:C2"/>
    <mergeCell ref="A10:C10"/>
    <mergeCell ref="A11:C11"/>
    <mergeCell ref="A12:C12"/>
    <mergeCell ref="A13:C13"/>
    <mergeCell ref="A14:C14"/>
    <mergeCell ref="A22:C22"/>
    <mergeCell ref="A23:C23"/>
    <mergeCell ref="A24:C24"/>
    <mergeCell ref="A25:C25"/>
  </mergeCells>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selection activeCell="G39" sqref="G39"/>
    </sheetView>
  </sheetViews>
  <sheetFormatPr defaultRowHeight="15" x14ac:dyDescent="0.25"/>
  <cols>
    <col min="2" max="2" width="60.140625" customWidth="1"/>
    <col min="3" max="3" width="26.7109375" customWidth="1"/>
    <col min="4" max="4" width="21.140625" customWidth="1"/>
    <col min="5" max="5" width="23.140625" customWidth="1"/>
    <col min="6" max="6" width="23.28515625" customWidth="1"/>
    <col min="7" max="7" width="35.42578125" customWidth="1"/>
    <col min="9" max="10" width="14.28515625" bestFit="1" customWidth="1"/>
  </cols>
  <sheetData>
    <row r="1" spans="1:10" ht="18.75" x14ac:dyDescent="0.3">
      <c r="A1" s="207" t="s">
        <v>207</v>
      </c>
      <c r="B1" s="207"/>
      <c r="C1" s="207"/>
      <c r="D1" s="207"/>
      <c r="E1" s="207"/>
      <c r="F1" s="207"/>
      <c r="G1" s="207"/>
    </row>
    <row r="2" spans="1:10" ht="15.75" x14ac:dyDescent="0.25">
      <c r="A2" s="68" t="s">
        <v>208</v>
      </c>
      <c r="B2" s="68" t="s">
        <v>209</v>
      </c>
      <c r="C2" s="68" t="s">
        <v>210</v>
      </c>
      <c r="D2" s="68" t="s">
        <v>176</v>
      </c>
      <c r="E2" s="68" t="s">
        <v>211</v>
      </c>
      <c r="F2" s="68" t="s">
        <v>212</v>
      </c>
      <c r="G2" s="68" t="s">
        <v>213</v>
      </c>
    </row>
    <row r="3" spans="1:10" ht="15.75" x14ac:dyDescent="0.25">
      <c r="A3" s="52">
        <v>1</v>
      </c>
      <c r="B3" s="69" t="s">
        <v>214</v>
      </c>
      <c r="C3" s="52" t="s">
        <v>268</v>
      </c>
      <c r="D3" s="52">
        <v>1100</v>
      </c>
      <c r="E3" s="70">
        <v>14.155000000000001</v>
      </c>
      <c r="F3" s="71">
        <f>D3*E3</f>
        <v>15570.500000000002</v>
      </c>
      <c r="G3" s="71">
        <f>F3*12</f>
        <v>186846.00000000003</v>
      </c>
    </row>
    <row r="4" spans="1:10" ht="15.75" x14ac:dyDescent="0.25">
      <c r="A4" s="52">
        <v>2</v>
      </c>
      <c r="B4" s="69" t="s">
        <v>215</v>
      </c>
      <c r="C4" s="52" t="s">
        <v>217</v>
      </c>
      <c r="D4" s="52">
        <v>320</v>
      </c>
      <c r="E4" s="70">
        <v>2.75</v>
      </c>
      <c r="F4" s="71">
        <f t="shared" ref="F4:F27" si="0">D4*E4</f>
        <v>880</v>
      </c>
      <c r="G4" s="71">
        <f t="shared" ref="G4:G12" si="1">F4*12</f>
        <v>10560</v>
      </c>
    </row>
    <row r="5" spans="1:10" ht="15.75" x14ac:dyDescent="0.25">
      <c r="A5" s="52">
        <v>3</v>
      </c>
      <c r="B5" s="69" t="s">
        <v>216</v>
      </c>
      <c r="C5" s="52" t="s">
        <v>217</v>
      </c>
      <c r="D5" s="52">
        <v>1200</v>
      </c>
      <c r="E5" s="70">
        <v>5.69</v>
      </c>
      <c r="F5" s="71">
        <f t="shared" si="0"/>
        <v>6828.0000000000009</v>
      </c>
      <c r="G5" s="71">
        <f t="shared" si="1"/>
        <v>81936.000000000015</v>
      </c>
    </row>
    <row r="6" spans="1:10" ht="15.75" x14ac:dyDescent="0.25">
      <c r="A6" s="52">
        <v>4</v>
      </c>
      <c r="B6" s="69" t="s">
        <v>218</v>
      </c>
      <c r="C6" s="52" t="s">
        <v>219</v>
      </c>
      <c r="D6" s="52">
        <v>32</v>
      </c>
      <c r="E6" s="70">
        <v>2.65</v>
      </c>
      <c r="F6" s="71">
        <f t="shared" si="0"/>
        <v>84.8</v>
      </c>
      <c r="G6" s="71">
        <f t="shared" si="1"/>
        <v>1017.5999999999999</v>
      </c>
    </row>
    <row r="7" spans="1:10" ht="15.75" x14ac:dyDescent="0.25">
      <c r="A7" s="52">
        <v>5</v>
      </c>
      <c r="B7" s="69" t="s">
        <v>220</v>
      </c>
      <c r="C7" s="52" t="s">
        <v>219</v>
      </c>
      <c r="D7" s="52">
        <v>32</v>
      </c>
      <c r="E7" s="70">
        <v>4.3</v>
      </c>
      <c r="F7" s="71">
        <f t="shared" si="0"/>
        <v>137.6</v>
      </c>
      <c r="G7" s="71">
        <f t="shared" si="1"/>
        <v>1651.1999999999998</v>
      </c>
    </row>
    <row r="8" spans="1:10" ht="15.75" x14ac:dyDescent="0.25">
      <c r="A8" s="52">
        <v>6</v>
      </c>
      <c r="B8" s="69" t="s">
        <v>221</v>
      </c>
      <c r="C8" s="52" t="s">
        <v>222</v>
      </c>
      <c r="D8" s="52">
        <v>2600</v>
      </c>
      <c r="E8" s="70">
        <v>5.3599999999999994</v>
      </c>
      <c r="F8" s="71">
        <f t="shared" si="0"/>
        <v>13935.999999999998</v>
      </c>
      <c r="G8" s="71">
        <f t="shared" si="1"/>
        <v>167231.99999999997</v>
      </c>
    </row>
    <row r="9" spans="1:10" ht="15.75" x14ac:dyDescent="0.25">
      <c r="A9" s="52">
        <v>7</v>
      </c>
      <c r="B9" s="69" t="s">
        <v>223</v>
      </c>
      <c r="C9" s="52" t="s">
        <v>224</v>
      </c>
      <c r="D9" s="52">
        <v>430</v>
      </c>
      <c r="E9" s="70">
        <v>1.9849999999999999</v>
      </c>
      <c r="F9" s="71">
        <f t="shared" si="0"/>
        <v>853.55</v>
      </c>
      <c r="G9" s="71">
        <f t="shared" si="1"/>
        <v>10242.599999999999</v>
      </c>
    </row>
    <row r="10" spans="1:10" s="87" customFormat="1" ht="15.75" x14ac:dyDescent="0.25">
      <c r="A10" s="52">
        <v>8</v>
      </c>
      <c r="B10" s="69" t="s">
        <v>265</v>
      </c>
      <c r="C10" s="52" t="s">
        <v>267</v>
      </c>
      <c r="D10" s="52">
        <v>2750</v>
      </c>
      <c r="E10" s="88">
        <v>5.24</v>
      </c>
      <c r="F10" s="89">
        <f t="shared" si="0"/>
        <v>14410</v>
      </c>
      <c r="G10" s="89">
        <f t="shared" si="1"/>
        <v>172920</v>
      </c>
    </row>
    <row r="11" spans="1:10" ht="15.75" x14ac:dyDescent="0.25">
      <c r="A11" s="52">
        <v>9</v>
      </c>
      <c r="B11" s="69" t="s">
        <v>266</v>
      </c>
      <c r="C11" s="52" t="s">
        <v>267</v>
      </c>
      <c r="D11" s="52">
        <v>1550</v>
      </c>
      <c r="E11" s="70">
        <v>2.34</v>
      </c>
      <c r="F11" s="71">
        <f t="shared" si="0"/>
        <v>3627</v>
      </c>
      <c r="G11" s="71">
        <f t="shared" si="1"/>
        <v>43524</v>
      </c>
    </row>
    <row r="12" spans="1:10" s="60" customFormat="1" ht="31.5" x14ac:dyDescent="0.25">
      <c r="A12" s="52" t="s">
        <v>226</v>
      </c>
      <c r="B12" s="69" t="s">
        <v>269</v>
      </c>
      <c r="C12" s="52" t="s">
        <v>227</v>
      </c>
      <c r="D12" s="52">
        <v>310</v>
      </c>
      <c r="E12" s="88">
        <v>1.7949999999999999</v>
      </c>
      <c r="F12" s="89">
        <f t="shared" si="0"/>
        <v>556.44999999999993</v>
      </c>
      <c r="G12" s="89">
        <f t="shared" si="1"/>
        <v>6677.4</v>
      </c>
    </row>
    <row r="13" spans="1:10" ht="15.75" x14ac:dyDescent="0.25">
      <c r="A13" s="208" t="s">
        <v>228</v>
      </c>
      <c r="B13" s="208"/>
      <c r="C13" s="208"/>
      <c r="D13" s="208"/>
      <c r="E13" s="208"/>
      <c r="F13" s="72">
        <f>SUM(F3:F12)</f>
        <v>56883.899999999994</v>
      </c>
      <c r="G13" s="72">
        <f>SUM(G3:G12)</f>
        <v>682606.8</v>
      </c>
      <c r="J13" s="38"/>
    </row>
    <row r="14" spans="1:10" ht="18.75" x14ac:dyDescent="0.3">
      <c r="A14" s="207" t="s">
        <v>229</v>
      </c>
      <c r="B14" s="207"/>
      <c r="C14" s="207"/>
      <c r="D14" s="207"/>
      <c r="E14" s="207"/>
      <c r="F14" s="207"/>
      <c r="G14" s="207"/>
      <c r="J14">
        <f>20000/100</f>
        <v>200</v>
      </c>
    </row>
    <row r="15" spans="1:10" ht="15.75" x14ac:dyDescent="0.25">
      <c r="A15" s="68" t="s">
        <v>208</v>
      </c>
      <c r="B15" s="68" t="s">
        <v>209</v>
      </c>
      <c r="C15" s="68" t="s">
        <v>210</v>
      </c>
      <c r="D15" s="68" t="s">
        <v>176</v>
      </c>
      <c r="E15" s="68" t="s">
        <v>211</v>
      </c>
      <c r="F15" s="68" t="s">
        <v>212</v>
      </c>
      <c r="G15" s="68" t="s">
        <v>213</v>
      </c>
    </row>
    <row r="16" spans="1:10" ht="15.75" x14ac:dyDescent="0.25">
      <c r="A16" s="73">
        <v>1</v>
      </c>
      <c r="B16" s="74" t="s">
        <v>230</v>
      </c>
      <c r="C16" s="52" t="s">
        <v>219</v>
      </c>
      <c r="D16" s="73">
        <v>144</v>
      </c>
      <c r="E16" s="70">
        <v>1.4</v>
      </c>
      <c r="F16" s="71">
        <f t="shared" si="0"/>
        <v>201.6</v>
      </c>
      <c r="G16" s="71">
        <f>F16*12</f>
        <v>2419.1999999999998</v>
      </c>
    </row>
    <row r="17" spans="1:10" ht="15.75" x14ac:dyDescent="0.25">
      <c r="A17" s="75">
        <v>2</v>
      </c>
      <c r="B17" s="74" t="s">
        <v>231</v>
      </c>
      <c r="C17" s="52" t="s">
        <v>219</v>
      </c>
      <c r="D17" s="73">
        <v>120</v>
      </c>
      <c r="E17" s="70">
        <v>4.3499999999999996</v>
      </c>
      <c r="F17" s="71">
        <f t="shared" si="0"/>
        <v>522</v>
      </c>
      <c r="G17" s="71">
        <f t="shared" ref="G17:G27" si="2">F17*12</f>
        <v>6264</v>
      </c>
    </row>
    <row r="18" spans="1:10" ht="15.75" x14ac:dyDescent="0.25">
      <c r="A18" s="75">
        <v>3</v>
      </c>
      <c r="B18" s="74" t="s">
        <v>232</v>
      </c>
      <c r="C18" s="52" t="s">
        <v>219</v>
      </c>
      <c r="D18" s="73">
        <v>334</v>
      </c>
      <c r="E18" s="70">
        <v>1.345</v>
      </c>
      <c r="F18" s="71">
        <f t="shared" si="0"/>
        <v>449.23</v>
      </c>
      <c r="G18" s="71">
        <f t="shared" si="2"/>
        <v>5390.76</v>
      </c>
    </row>
    <row r="19" spans="1:10" s="93" customFormat="1" ht="47.25" x14ac:dyDescent="0.25">
      <c r="A19" s="91">
        <v>4</v>
      </c>
      <c r="B19" s="74" t="s">
        <v>270</v>
      </c>
      <c r="C19" s="52" t="s">
        <v>227</v>
      </c>
      <c r="D19" s="73">
        <v>45</v>
      </c>
      <c r="E19" s="88">
        <v>1.27</v>
      </c>
      <c r="F19" s="92">
        <f t="shared" si="0"/>
        <v>57.15</v>
      </c>
      <c r="G19" s="92">
        <f t="shared" si="2"/>
        <v>685.8</v>
      </c>
    </row>
    <row r="20" spans="1:10" s="93" customFormat="1" ht="31.5" x14ac:dyDescent="0.25">
      <c r="A20" s="91">
        <v>5</v>
      </c>
      <c r="B20" s="74" t="s">
        <v>271</v>
      </c>
      <c r="C20" s="52" t="s">
        <v>225</v>
      </c>
      <c r="D20" s="73">
        <v>160</v>
      </c>
      <c r="E20" s="94">
        <v>0.65999999999999992</v>
      </c>
      <c r="F20" s="92">
        <f t="shared" si="0"/>
        <v>105.6</v>
      </c>
      <c r="G20" s="92">
        <f t="shared" si="2"/>
        <v>1267.1999999999998</v>
      </c>
    </row>
    <row r="21" spans="1:10" ht="15.75" x14ac:dyDescent="0.25">
      <c r="A21" s="75">
        <v>6</v>
      </c>
      <c r="B21" s="74" t="s">
        <v>233</v>
      </c>
      <c r="C21" s="52" t="s">
        <v>225</v>
      </c>
      <c r="D21" s="73">
        <v>90</v>
      </c>
      <c r="E21" s="70">
        <v>1.85</v>
      </c>
      <c r="F21" s="71">
        <f t="shared" si="0"/>
        <v>166.5</v>
      </c>
      <c r="G21" s="71">
        <f t="shared" si="2"/>
        <v>1998</v>
      </c>
    </row>
    <row r="22" spans="1:10" ht="15.75" x14ac:dyDescent="0.25">
      <c r="A22" s="75">
        <v>7</v>
      </c>
      <c r="B22" s="74" t="s">
        <v>234</v>
      </c>
      <c r="C22" s="52" t="s">
        <v>219</v>
      </c>
      <c r="D22" s="73">
        <v>108</v>
      </c>
      <c r="E22" s="70">
        <v>2.645</v>
      </c>
      <c r="F22" s="71">
        <f t="shared" si="0"/>
        <v>285.66000000000003</v>
      </c>
      <c r="G22" s="71">
        <f t="shared" si="2"/>
        <v>3427.92</v>
      </c>
    </row>
    <row r="23" spans="1:10" ht="15.75" x14ac:dyDescent="0.25">
      <c r="A23" s="75">
        <v>8</v>
      </c>
      <c r="B23" s="74" t="s">
        <v>235</v>
      </c>
      <c r="C23" s="52" t="s">
        <v>225</v>
      </c>
      <c r="D23" s="73">
        <v>80</v>
      </c>
      <c r="E23" s="70">
        <v>2.9</v>
      </c>
      <c r="F23" s="71">
        <f t="shared" si="0"/>
        <v>232</v>
      </c>
      <c r="G23" s="71">
        <f t="shared" si="2"/>
        <v>2784</v>
      </c>
    </row>
    <row r="24" spans="1:10" ht="15.75" x14ac:dyDescent="0.25">
      <c r="A24" s="75">
        <v>9</v>
      </c>
      <c r="B24" s="74" t="s">
        <v>236</v>
      </c>
      <c r="C24" s="52" t="s">
        <v>225</v>
      </c>
      <c r="D24" s="73">
        <v>160</v>
      </c>
      <c r="E24" s="70">
        <v>2.48</v>
      </c>
      <c r="F24" s="71">
        <f t="shared" si="0"/>
        <v>396.8</v>
      </c>
      <c r="G24" s="71">
        <f t="shared" si="2"/>
        <v>4761.6000000000004</v>
      </c>
    </row>
    <row r="25" spans="1:10" ht="15.75" x14ac:dyDescent="0.25">
      <c r="A25" s="75">
        <v>10</v>
      </c>
      <c r="B25" s="74" t="s">
        <v>237</v>
      </c>
      <c r="C25" s="73" t="s">
        <v>217</v>
      </c>
      <c r="D25" s="73">
        <v>48</v>
      </c>
      <c r="E25" s="70">
        <v>3.47</v>
      </c>
      <c r="F25" s="71">
        <f t="shared" si="0"/>
        <v>166.56</v>
      </c>
      <c r="G25" s="71">
        <f t="shared" si="2"/>
        <v>1998.72</v>
      </c>
    </row>
    <row r="26" spans="1:10" ht="15.75" x14ac:dyDescent="0.25">
      <c r="A26" s="75">
        <v>11</v>
      </c>
      <c r="B26" s="74" t="s">
        <v>238</v>
      </c>
      <c r="C26" s="52" t="s">
        <v>227</v>
      </c>
      <c r="D26" s="73">
        <v>6</v>
      </c>
      <c r="E26" s="70">
        <v>3.73</v>
      </c>
      <c r="F26" s="71">
        <f t="shared" si="0"/>
        <v>22.38</v>
      </c>
      <c r="G26" s="71">
        <f t="shared" si="2"/>
        <v>268.56</v>
      </c>
    </row>
    <row r="27" spans="1:10" ht="15.75" x14ac:dyDescent="0.25">
      <c r="A27" s="75">
        <v>12</v>
      </c>
      <c r="B27" s="74" t="s">
        <v>272</v>
      </c>
      <c r="C27" s="52" t="s">
        <v>227</v>
      </c>
      <c r="D27" s="73">
        <v>10</v>
      </c>
      <c r="E27" s="70">
        <v>18.580000000000002</v>
      </c>
      <c r="F27" s="71">
        <f t="shared" si="0"/>
        <v>185.8</v>
      </c>
      <c r="G27" s="71">
        <f t="shared" si="2"/>
        <v>2229.6000000000004</v>
      </c>
    </row>
    <row r="28" spans="1:10" ht="15.75" x14ac:dyDescent="0.25">
      <c r="A28" s="208" t="s">
        <v>228</v>
      </c>
      <c r="B28" s="208"/>
      <c r="C28" s="208"/>
      <c r="D28" s="208"/>
      <c r="E28" s="208"/>
      <c r="F28" s="72">
        <f>SUM(F16:F27)</f>
        <v>2791.28</v>
      </c>
      <c r="G28" s="72">
        <f>SUM(G16:G27)</f>
        <v>33495.360000000001</v>
      </c>
      <c r="J28">
        <f>48+24+24+24</f>
        <v>120</v>
      </c>
    </row>
    <row r="29" spans="1:10" ht="18.75" x14ac:dyDescent="0.3">
      <c r="A29" s="207" t="s">
        <v>239</v>
      </c>
      <c r="B29" s="207"/>
      <c r="C29" s="207"/>
      <c r="D29" s="207"/>
      <c r="E29" s="207"/>
      <c r="F29" s="207"/>
      <c r="G29" s="207"/>
    </row>
    <row r="30" spans="1:10" ht="15.75" x14ac:dyDescent="0.25">
      <c r="A30" s="68" t="s">
        <v>208</v>
      </c>
      <c r="B30" s="68" t="s">
        <v>209</v>
      </c>
      <c r="C30" s="68" t="s">
        <v>210</v>
      </c>
      <c r="D30" s="68" t="s">
        <v>176</v>
      </c>
      <c r="E30" s="68" t="s">
        <v>211</v>
      </c>
      <c r="F30" s="68" t="s">
        <v>212</v>
      </c>
      <c r="G30" s="68" t="s">
        <v>213</v>
      </c>
    </row>
    <row r="31" spans="1:10" ht="15.75" x14ac:dyDescent="0.25">
      <c r="A31" s="52">
        <v>1</v>
      </c>
      <c r="B31" s="69" t="s">
        <v>240</v>
      </c>
      <c r="C31" s="52" t="s">
        <v>225</v>
      </c>
      <c r="D31" s="52">
        <v>22</v>
      </c>
      <c r="E31" s="70">
        <v>30.42</v>
      </c>
      <c r="F31" s="71">
        <f>D31*E31</f>
        <v>669.24</v>
      </c>
      <c r="G31" s="71">
        <f>F31*2</f>
        <v>1338.48</v>
      </c>
      <c r="I31" s="38"/>
      <c r="J31" s="38"/>
    </row>
    <row r="32" spans="1:10" ht="15.75" x14ac:dyDescent="0.25">
      <c r="A32" s="52">
        <v>2</v>
      </c>
      <c r="B32" s="69" t="s">
        <v>241</v>
      </c>
      <c r="C32" s="52" t="s">
        <v>225</v>
      </c>
      <c r="D32" s="52">
        <v>90</v>
      </c>
      <c r="E32" s="70">
        <v>4.5350000000000001</v>
      </c>
      <c r="F32" s="71">
        <f t="shared" ref="F32:F42" si="3">D32*E32</f>
        <v>408.15000000000003</v>
      </c>
      <c r="G32" s="71">
        <f t="shared" ref="G32:G42" si="4">F32*2</f>
        <v>816.30000000000007</v>
      </c>
    </row>
    <row r="33" spans="1:9" ht="15.75" x14ac:dyDescent="0.25">
      <c r="A33" s="75">
        <v>3</v>
      </c>
      <c r="B33" s="69" t="s">
        <v>242</v>
      </c>
      <c r="C33" s="52" t="s">
        <v>225</v>
      </c>
      <c r="D33" s="52">
        <v>20</v>
      </c>
      <c r="E33" s="70">
        <v>3.11</v>
      </c>
      <c r="F33" s="71">
        <f t="shared" si="3"/>
        <v>62.199999999999996</v>
      </c>
      <c r="G33" s="71">
        <f t="shared" si="4"/>
        <v>124.39999999999999</v>
      </c>
    </row>
    <row r="34" spans="1:9" ht="15.75" x14ac:dyDescent="0.25">
      <c r="A34" s="75">
        <v>4</v>
      </c>
      <c r="B34" s="69" t="s">
        <v>243</v>
      </c>
      <c r="C34" s="52" t="s">
        <v>225</v>
      </c>
      <c r="D34" s="52">
        <v>20</v>
      </c>
      <c r="E34" s="70">
        <v>2.7350000000000003</v>
      </c>
      <c r="F34" s="71">
        <f t="shared" si="3"/>
        <v>54.7</v>
      </c>
      <c r="G34" s="71">
        <f t="shared" si="4"/>
        <v>109.4</v>
      </c>
    </row>
    <row r="35" spans="1:9" ht="15.75" x14ac:dyDescent="0.25">
      <c r="A35" s="75">
        <v>5</v>
      </c>
      <c r="B35" s="74" t="s">
        <v>244</v>
      </c>
      <c r="C35" s="52" t="s">
        <v>225</v>
      </c>
      <c r="D35" s="73">
        <v>60</v>
      </c>
      <c r="E35" s="70">
        <v>6.4950000000000001</v>
      </c>
      <c r="F35" s="71">
        <f t="shared" si="3"/>
        <v>389.7</v>
      </c>
      <c r="G35" s="71">
        <f t="shared" si="4"/>
        <v>779.4</v>
      </c>
    </row>
    <row r="36" spans="1:9" ht="15.75" x14ac:dyDescent="0.25">
      <c r="A36" s="75">
        <v>6</v>
      </c>
      <c r="B36" s="74" t="s">
        <v>273</v>
      </c>
      <c r="C36" s="52" t="s">
        <v>225</v>
      </c>
      <c r="D36" s="73">
        <v>20</v>
      </c>
      <c r="E36" s="70">
        <v>25.445</v>
      </c>
      <c r="F36" s="71">
        <f t="shared" si="3"/>
        <v>508.9</v>
      </c>
      <c r="G36" s="71">
        <f t="shared" si="4"/>
        <v>1017.8</v>
      </c>
    </row>
    <row r="37" spans="1:9" ht="15.75" x14ac:dyDescent="0.25">
      <c r="A37" s="75">
        <v>7</v>
      </c>
      <c r="B37" s="76" t="s">
        <v>245</v>
      </c>
      <c r="C37" s="52" t="s">
        <v>225</v>
      </c>
      <c r="D37" s="75">
        <v>21</v>
      </c>
      <c r="E37" s="70">
        <v>1.94</v>
      </c>
      <c r="F37" s="71">
        <f t="shared" si="3"/>
        <v>40.74</v>
      </c>
      <c r="G37" s="71">
        <f t="shared" si="4"/>
        <v>81.48</v>
      </c>
    </row>
    <row r="38" spans="1:9" s="93" customFormat="1" ht="31.5" x14ac:dyDescent="0.25">
      <c r="A38" s="91">
        <v>8</v>
      </c>
      <c r="B38" s="95" t="s">
        <v>274</v>
      </c>
      <c r="C38" s="52" t="s">
        <v>225</v>
      </c>
      <c r="D38" s="91">
        <v>21</v>
      </c>
      <c r="E38" s="94">
        <v>7.0649999999999995</v>
      </c>
      <c r="F38" s="92">
        <f>D38*E38</f>
        <v>148.36499999999998</v>
      </c>
      <c r="G38" s="92">
        <f t="shared" si="4"/>
        <v>296.72999999999996</v>
      </c>
    </row>
    <row r="39" spans="1:9" ht="15.75" x14ac:dyDescent="0.25">
      <c r="A39" s="75">
        <v>9</v>
      </c>
      <c r="B39" s="76" t="s">
        <v>246</v>
      </c>
      <c r="C39" s="52" t="s">
        <v>225</v>
      </c>
      <c r="D39" s="75">
        <v>110</v>
      </c>
      <c r="E39" s="70">
        <v>2.02</v>
      </c>
      <c r="F39" s="71">
        <f t="shared" si="3"/>
        <v>222.2</v>
      </c>
      <c r="G39" s="71">
        <f t="shared" si="4"/>
        <v>444.4</v>
      </c>
    </row>
    <row r="40" spans="1:9" ht="15.75" x14ac:dyDescent="0.25">
      <c r="A40" s="75">
        <v>10</v>
      </c>
      <c r="B40" s="76" t="s">
        <v>247</v>
      </c>
      <c r="C40" s="52" t="s">
        <v>225</v>
      </c>
      <c r="D40" s="75">
        <v>21</v>
      </c>
      <c r="E40" s="70">
        <v>3.59</v>
      </c>
      <c r="F40" s="71">
        <f t="shared" si="3"/>
        <v>75.39</v>
      </c>
      <c r="G40" s="71">
        <f t="shared" si="4"/>
        <v>150.78</v>
      </c>
    </row>
    <row r="41" spans="1:9" ht="15.75" x14ac:dyDescent="0.25">
      <c r="A41" s="75">
        <v>11</v>
      </c>
      <c r="B41" s="77" t="s">
        <v>248</v>
      </c>
      <c r="C41" s="52" t="s">
        <v>225</v>
      </c>
      <c r="D41" s="75">
        <v>21</v>
      </c>
      <c r="E41" s="70">
        <v>3.1500000000000004</v>
      </c>
      <c r="F41" s="71">
        <f t="shared" si="3"/>
        <v>66.150000000000006</v>
      </c>
      <c r="G41" s="71">
        <f t="shared" si="4"/>
        <v>132.30000000000001</v>
      </c>
    </row>
    <row r="42" spans="1:9" ht="15.75" x14ac:dyDescent="0.25">
      <c r="A42" s="78">
        <v>12</v>
      </c>
      <c r="B42" s="77" t="s">
        <v>249</v>
      </c>
      <c r="C42" s="52" t="s">
        <v>225</v>
      </c>
      <c r="D42" s="78">
        <v>21</v>
      </c>
      <c r="E42" s="70">
        <v>6.1</v>
      </c>
      <c r="F42" s="71">
        <f t="shared" si="3"/>
        <v>128.1</v>
      </c>
      <c r="G42" s="71">
        <f t="shared" si="4"/>
        <v>256.2</v>
      </c>
    </row>
    <row r="43" spans="1:9" ht="15.75" x14ac:dyDescent="0.25">
      <c r="A43" s="206" t="s">
        <v>228</v>
      </c>
      <c r="B43" s="206"/>
      <c r="C43" s="206"/>
      <c r="D43" s="206"/>
      <c r="E43" s="206"/>
      <c r="F43" s="79">
        <f>SUM(F31:F42)</f>
        <v>2773.8349999999996</v>
      </c>
      <c r="G43" s="79">
        <f>SUM(G31:G42)</f>
        <v>5547.6699999999992</v>
      </c>
    </row>
    <row r="44" spans="1:9" x14ac:dyDescent="0.25">
      <c r="A44" s="203" t="s">
        <v>250</v>
      </c>
      <c r="B44" s="203"/>
      <c r="C44" s="203"/>
      <c r="D44" s="203"/>
      <c r="E44" s="203"/>
      <c r="F44" s="204">
        <f>F45/12</f>
        <v>60137.48583333334</v>
      </c>
      <c r="G44" s="205"/>
      <c r="I44" s="38">
        <f>F44*12</f>
        <v>721649.83000000007</v>
      </c>
    </row>
    <row r="45" spans="1:9" x14ac:dyDescent="0.25">
      <c r="A45" s="203" t="s">
        <v>251</v>
      </c>
      <c r="B45" s="203"/>
      <c r="C45" s="203"/>
      <c r="D45" s="203"/>
      <c r="E45" s="203"/>
      <c r="F45" s="204">
        <f>G13+G28+G43</f>
        <v>721649.83000000007</v>
      </c>
      <c r="G45" s="205"/>
    </row>
    <row r="46" spans="1:9" x14ac:dyDescent="0.25">
      <c r="A46" s="203" t="s">
        <v>252</v>
      </c>
      <c r="B46" s="203"/>
      <c r="C46" s="203"/>
      <c r="D46" s="203"/>
      <c r="E46" s="203"/>
      <c r="F46" s="204">
        <f>F44/35</f>
        <v>1718.213880952381</v>
      </c>
      <c r="G46" s="205"/>
    </row>
    <row r="47" spans="1:9" x14ac:dyDescent="0.25">
      <c r="F47" s="38"/>
    </row>
    <row r="49" spans="6:7" x14ac:dyDescent="0.25">
      <c r="F49" s="38">
        <f>F13++F28+F43</f>
        <v>62449.014999999992</v>
      </c>
      <c r="G49" s="38">
        <f>G13+G28+G43</f>
        <v>721649.83000000007</v>
      </c>
    </row>
  </sheetData>
  <mergeCells count="12">
    <mergeCell ref="A43:E43"/>
    <mergeCell ref="A1:G1"/>
    <mergeCell ref="A13:E13"/>
    <mergeCell ref="A14:G14"/>
    <mergeCell ref="A28:E28"/>
    <mergeCell ref="A29:G29"/>
    <mergeCell ref="A44:E44"/>
    <mergeCell ref="F44:G44"/>
    <mergeCell ref="A45:E45"/>
    <mergeCell ref="F45:G45"/>
    <mergeCell ref="A46:E46"/>
    <mergeCell ref="F46:G4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Copeira</vt:lpstr>
      <vt:lpstr>Planilha3</vt:lpstr>
      <vt:lpstr>Garçom</vt:lpstr>
      <vt:lpstr>Auxiliar de Serviços Gerais</vt:lpstr>
      <vt:lpstr>Encarregado</vt:lpstr>
      <vt:lpstr>RESUMO</vt:lpstr>
      <vt:lpstr>CÁLCULO POSTOS</vt:lpstr>
      <vt:lpstr>CÁLCULO UNIFORME</vt:lpstr>
      <vt:lpstr>CÁLCULO MATERIAIS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Ueliton Jose Duarte</dc:creator>
  <cp:lastModifiedBy>Monica Pollyanna Machado Borges</cp:lastModifiedBy>
  <dcterms:created xsi:type="dcterms:W3CDTF">2022-02-25T12:58:39Z</dcterms:created>
  <dcterms:modified xsi:type="dcterms:W3CDTF">2023-05-04T17:27:36Z</dcterms:modified>
</cp:coreProperties>
</file>