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Everaldo.Gois\Desktop\Concorrência_90001_2024_Comunicação Institucional\"/>
    </mc:Choice>
  </mc:AlternateContent>
  <xr:revisionPtr revIDLastSave="0" documentId="8_{6B6704F7-D424-4383-89AA-2B23AD42798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tação Comunicação MCTI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B+uXZoG42HIDLJpBCv4aY6UmP65SEVujmInM425+grU="/>
    </ext>
  </extLst>
</workbook>
</file>

<file path=xl/calcChain.xml><?xml version="1.0" encoding="utf-8"?>
<calcChain xmlns="http://schemas.openxmlformats.org/spreadsheetml/2006/main">
  <c r="U52" i="5" l="1"/>
  <c r="W52" i="5"/>
  <c r="AG138" i="5" l="1"/>
  <c r="AF138" i="5"/>
  <c r="S138" i="5"/>
  <c r="R138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E138" i="5"/>
  <c r="AH137" i="5"/>
  <c r="X137" i="5"/>
  <c r="V137" i="5"/>
  <c r="W137" i="5" s="1"/>
  <c r="T137" i="5"/>
  <c r="AH136" i="5"/>
  <c r="X136" i="5"/>
  <c r="V136" i="5"/>
  <c r="W136" i="5" s="1"/>
  <c r="T136" i="5"/>
  <c r="AH135" i="5"/>
  <c r="X135" i="5"/>
  <c r="V135" i="5"/>
  <c r="W135" i="5" s="1"/>
  <c r="T135" i="5"/>
  <c r="AH134" i="5"/>
  <c r="X134" i="5"/>
  <c r="V134" i="5"/>
  <c r="W134" i="5" s="1"/>
  <c r="T134" i="5"/>
  <c r="U134" i="5" s="1"/>
  <c r="W133" i="5"/>
  <c r="U133" i="5"/>
  <c r="W132" i="5"/>
  <c r="U132" i="5"/>
  <c r="AH131" i="5"/>
  <c r="X131" i="5"/>
  <c r="V131" i="5"/>
  <c r="W131" i="5" s="1"/>
  <c r="T131" i="5"/>
  <c r="AH130" i="5"/>
  <c r="X130" i="5"/>
  <c r="V130" i="5"/>
  <c r="W130" i="5" s="1"/>
  <c r="T130" i="5"/>
  <c r="AH129" i="5"/>
  <c r="X129" i="5"/>
  <c r="V129" i="5"/>
  <c r="W129" i="5" s="1"/>
  <c r="T129" i="5"/>
  <c r="W128" i="5"/>
  <c r="U128" i="5"/>
  <c r="AH127" i="5"/>
  <c r="X127" i="5"/>
  <c r="V127" i="5"/>
  <c r="W127" i="5" s="1"/>
  <c r="T127" i="5"/>
  <c r="AH126" i="5"/>
  <c r="X126" i="5"/>
  <c r="V126" i="5"/>
  <c r="W126" i="5" s="1"/>
  <c r="T126" i="5"/>
  <c r="AH125" i="5"/>
  <c r="X125" i="5"/>
  <c r="V125" i="5"/>
  <c r="W125" i="5" s="1"/>
  <c r="T125" i="5"/>
  <c r="W124" i="5"/>
  <c r="U124" i="5"/>
  <c r="AH123" i="5"/>
  <c r="X123" i="5"/>
  <c r="V123" i="5"/>
  <c r="W123" i="5" s="1"/>
  <c r="T123" i="5"/>
  <c r="W122" i="5"/>
  <c r="U122" i="5"/>
  <c r="AH121" i="5"/>
  <c r="X121" i="5"/>
  <c r="V121" i="5"/>
  <c r="AD121" i="5" s="1"/>
  <c r="T121" i="5"/>
  <c r="AH120" i="5"/>
  <c r="X120" i="5"/>
  <c r="V120" i="5"/>
  <c r="W120" i="5" s="1"/>
  <c r="T120" i="5"/>
  <c r="AH119" i="5"/>
  <c r="X119" i="5"/>
  <c r="V119" i="5"/>
  <c r="AD119" i="5" s="1"/>
  <c r="T119" i="5"/>
  <c r="W118" i="5"/>
  <c r="U118" i="5"/>
  <c r="AH117" i="5"/>
  <c r="X117" i="5"/>
  <c r="V117" i="5"/>
  <c r="W117" i="5" s="1"/>
  <c r="T117" i="5"/>
  <c r="AH116" i="5"/>
  <c r="X116" i="5"/>
  <c r="V116" i="5"/>
  <c r="W116" i="5" s="1"/>
  <c r="T116" i="5"/>
  <c r="AH115" i="5"/>
  <c r="X115" i="5"/>
  <c r="V115" i="5"/>
  <c r="W115" i="5" s="1"/>
  <c r="T115" i="5"/>
  <c r="W114" i="5"/>
  <c r="U114" i="5"/>
  <c r="W113" i="5"/>
  <c r="U113" i="5"/>
  <c r="AH112" i="5"/>
  <c r="X112" i="5"/>
  <c r="V112" i="5"/>
  <c r="W112" i="5" s="1"/>
  <c r="T112" i="5"/>
  <c r="AH111" i="5"/>
  <c r="X111" i="5"/>
  <c r="V111" i="5"/>
  <c r="AD111" i="5" s="1"/>
  <c r="T111" i="5"/>
  <c r="AH110" i="5"/>
  <c r="X110" i="5"/>
  <c r="V110" i="5"/>
  <c r="W110" i="5" s="1"/>
  <c r="T110" i="5"/>
  <c r="W109" i="5"/>
  <c r="U109" i="5"/>
  <c r="AH108" i="5"/>
  <c r="X108" i="5"/>
  <c r="V108" i="5"/>
  <c r="W108" i="5" s="1"/>
  <c r="T108" i="5"/>
  <c r="AH107" i="5"/>
  <c r="X107" i="5"/>
  <c r="V107" i="5"/>
  <c r="W107" i="5" s="1"/>
  <c r="T107" i="5"/>
  <c r="AH106" i="5"/>
  <c r="X106" i="5"/>
  <c r="V106" i="5"/>
  <c r="W106" i="5" s="1"/>
  <c r="T106" i="5"/>
  <c r="W105" i="5"/>
  <c r="U105" i="5"/>
  <c r="W104" i="5"/>
  <c r="U104" i="5"/>
  <c r="AH103" i="5"/>
  <c r="X103" i="5"/>
  <c r="V103" i="5"/>
  <c r="W103" i="5" s="1"/>
  <c r="T103" i="5"/>
  <c r="W102" i="5"/>
  <c r="U102" i="5"/>
  <c r="AH101" i="5"/>
  <c r="X101" i="5"/>
  <c r="V101" i="5"/>
  <c r="T101" i="5"/>
  <c r="W100" i="5"/>
  <c r="U100" i="5"/>
  <c r="AH99" i="5"/>
  <c r="X99" i="5"/>
  <c r="V99" i="5"/>
  <c r="W99" i="5" s="1"/>
  <c r="T99" i="5"/>
  <c r="W98" i="5"/>
  <c r="U98" i="5"/>
  <c r="AH97" i="5"/>
  <c r="X97" i="5"/>
  <c r="V97" i="5"/>
  <c r="T97" i="5"/>
  <c r="W96" i="5"/>
  <c r="U96" i="5"/>
  <c r="AH95" i="5"/>
  <c r="X95" i="5"/>
  <c r="V95" i="5"/>
  <c r="W95" i="5" s="1"/>
  <c r="T95" i="5"/>
  <c r="W94" i="5"/>
  <c r="U94" i="5"/>
  <c r="AH93" i="5"/>
  <c r="X93" i="5"/>
  <c r="V93" i="5"/>
  <c r="T93" i="5"/>
  <c r="W92" i="5"/>
  <c r="U92" i="5"/>
  <c r="W91" i="5"/>
  <c r="U91" i="5"/>
  <c r="X90" i="5"/>
  <c r="V90" i="5"/>
  <c r="AD90" i="5" s="1"/>
  <c r="T90" i="5"/>
  <c r="AC90" i="5" s="1"/>
  <c r="X89" i="5"/>
  <c r="V89" i="5"/>
  <c r="W89" i="5" s="1"/>
  <c r="T89" i="5"/>
  <c r="AC89" i="5" s="1"/>
  <c r="AH88" i="5"/>
  <c r="X88" i="5"/>
  <c r="V88" i="5"/>
  <c r="W88" i="5" s="1"/>
  <c r="T88" i="5"/>
  <c r="AC88" i="5" s="1"/>
  <c r="W87" i="5"/>
  <c r="U87" i="5"/>
  <c r="AH86" i="5"/>
  <c r="X86" i="5"/>
  <c r="V86" i="5"/>
  <c r="W86" i="5" s="1"/>
  <c r="T86" i="5"/>
  <c r="AH85" i="5"/>
  <c r="X85" i="5"/>
  <c r="V85" i="5"/>
  <c r="AD85" i="5" s="1"/>
  <c r="T85" i="5"/>
  <c r="AC85" i="5" s="1"/>
  <c r="AH84" i="5"/>
  <c r="X84" i="5"/>
  <c r="V84" i="5"/>
  <c r="W84" i="5" s="1"/>
  <c r="T84" i="5"/>
  <c r="W83" i="5"/>
  <c r="U83" i="5"/>
  <c r="AH82" i="5"/>
  <c r="X82" i="5"/>
  <c r="V82" i="5"/>
  <c r="T82" i="5"/>
  <c r="AH81" i="5"/>
  <c r="X81" i="5"/>
  <c r="V81" i="5"/>
  <c r="W81" i="5" s="1"/>
  <c r="T81" i="5"/>
  <c r="AH80" i="5"/>
  <c r="X80" i="5"/>
  <c r="V80" i="5"/>
  <c r="W80" i="5" s="1"/>
  <c r="T80" i="5"/>
  <c r="U80" i="5" s="1"/>
  <c r="AH79" i="5"/>
  <c r="X79" i="5"/>
  <c r="V79" i="5"/>
  <c r="W79" i="5" s="1"/>
  <c r="T79" i="5"/>
  <c r="W78" i="5"/>
  <c r="U78" i="5"/>
  <c r="AH77" i="5"/>
  <c r="X77" i="5"/>
  <c r="V77" i="5"/>
  <c r="AD77" i="5" s="1"/>
  <c r="T77" i="5"/>
  <c r="AH76" i="5"/>
  <c r="X76" i="5"/>
  <c r="V76" i="5"/>
  <c r="AD76" i="5" s="1"/>
  <c r="T76" i="5"/>
  <c r="AH75" i="5"/>
  <c r="X75" i="5"/>
  <c r="V75" i="5"/>
  <c r="AD75" i="5" s="1"/>
  <c r="T75" i="5"/>
  <c r="W74" i="5"/>
  <c r="U74" i="5"/>
  <c r="AH73" i="5"/>
  <c r="X73" i="5"/>
  <c r="V73" i="5"/>
  <c r="W73" i="5" s="1"/>
  <c r="T73" i="5"/>
  <c r="AH72" i="5"/>
  <c r="X72" i="5"/>
  <c r="V72" i="5"/>
  <c r="W72" i="5" s="1"/>
  <c r="T72" i="5"/>
  <c r="AH71" i="5"/>
  <c r="X71" i="5"/>
  <c r="V71" i="5"/>
  <c r="W71" i="5" s="1"/>
  <c r="T71" i="5"/>
  <c r="W70" i="5"/>
  <c r="U70" i="5"/>
  <c r="AH69" i="5"/>
  <c r="X69" i="5"/>
  <c r="V69" i="5"/>
  <c r="AD69" i="5" s="1"/>
  <c r="T69" i="5"/>
  <c r="AC69" i="5" s="1"/>
  <c r="AH68" i="5"/>
  <c r="X68" i="5"/>
  <c r="V68" i="5"/>
  <c r="AD68" i="5" s="1"/>
  <c r="T68" i="5"/>
  <c r="AC68" i="5" s="1"/>
  <c r="AH67" i="5"/>
  <c r="X67" i="5"/>
  <c r="V67" i="5"/>
  <c r="AD67" i="5" s="1"/>
  <c r="T67" i="5"/>
  <c r="AC67" i="5" s="1"/>
  <c r="W66" i="5"/>
  <c r="U66" i="5"/>
  <c r="AH65" i="5"/>
  <c r="X65" i="5"/>
  <c r="V65" i="5"/>
  <c r="W65" i="5" s="1"/>
  <c r="T65" i="5"/>
  <c r="AH64" i="5"/>
  <c r="X64" i="5"/>
  <c r="V64" i="5"/>
  <c r="W64" i="5" s="1"/>
  <c r="T64" i="5"/>
  <c r="AH63" i="5"/>
  <c r="X63" i="5"/>
  <c r="V63" i="5"/>
  <c r="W63" i="5" s="1"/>
  <c r="T63" i="5"/>
  <c r="AH62" i="5"/>
  <c r="X62" i="5"/>
  <c r="V62" i="5"/>
  <c r="W62" i="5" s="1"/>
  <c r="T62" i="5"/>
  <c r="W61" i="5"/>
  <c r="U61" i="5"/>
  <c r="W60" i="5"/>
  <c r="U60" i="5"/>
  <c r="AH59" i="5"/>
  <c r="X59" i="5"/>
  <c r="V59" i="5"/>
  <c r="W59" i="5" s="1"/>
  <c r="T59" i="5"/>
  <c r="AH58" i="5"/>
  <c r="X58" i="5"/>
  <c r="V58" i="5"/>
  <c r="W58" i="5" s="1"/>
  <c r="T58" i="5"/>
  <c r="AH57" i="5"/>
  <c r="X57" i="5"/>
  <c r="V57" i="5"/>
  <c r="W57" i="5" s="1"/>
  <c r="T57" i="5"/>
  <c r="AH56" i="5"/>
  <c r="X56" i="5"/>
  <c r="V56" i="5"/>
  <c r="W56" i="5" s="1"/>
  <c r="T56" i="5"/>
  <c r="AH55" i="5"/>
  <c r="X55" i="5"/>
  <c r="V55" i="5"/>
  <c r="W55" i="5" s="1"/>
  <c r="T55" i="5"/>
  <c r="AH54" i="5"/>
  <c r="X54" i="5"/>
  <c r="V54" i="5"/>
  <c r="W54" i="5" s="1"/>
  <c r="T54" i="5"/>
  <c r="W53" i="5"/>
  <c r="U53" i="5"/>
  <c r="X51" i="5"/>
  <c r="V51" i="5"/>
  <c r="AD51" i="5" s="1"/>
  <c r="T51" i="5"/>
  <c r="X50" i="5"/>
  <c r="V50" i="5"/>
  <c r="AD50" i="5" s="1"/>
  <c r="T50" i="5"/>
  <c r="AH49" i="5"/>
  <c r="X49" i="5"/>
  <c r="V49" i="5"/>
  <c r="W49" i="5" s="1"/>
  <c r="T49" i="5"/>
  <c r="AC49" i="5" s="1"/>
  <c r="W48" i="5"/>
  <c r="U48" i="5"/>
  <c r="AH47" i="5"/>
  <c r="X47" i="5"/>
  <c r="V47" i="5"/>
  <c r="AD47" i="5" s="1"/>
  <c r="T47" i="5"/>
  <c r="AC47" i="5" s="1"/>
  <c r="W46" i="5"/>
  <c r="U46" i="5"/>
  <c r="AH45" i="5"/>
  <c r="X45" i="5"/>
  <c r="V45" i="5"/>
  <c r="AD45" i="5" s="1"/>
  <c r="T45" i="5"/>
  <c r="U45" i="5" s="1"/>
  <c r="AH44" i="5"/>
  <c r="X44" i="5"/>
  <c r="V44" i="5"/>
  <c r="AD44" i="5" s="1"/>
  <c r="T44" i="5"/>
  <c r="U44" i="5" s="1"/>
  <c r="AH43" i="5"/>
  <c r="X43" i="5"/>
  <c r="V43" i="5"/>
  <c r="AD43" i="5" s="1"/>
  <c r="T43" i="5"/>
  <c r="AC43" i="5" s="1"/>
  <c r="W42" i="5"/>
  <c r="U42" i="5"/>
  <c r="AH41" i="5"/>
  <c r="X41" i="5"/>
  <c r="V41" i="5"/>
  <c r="AD41" i="5" s="1"/>
  <c r="T41" i="5"/>
  <c r="AC41" i="5" s="1"/>
  <c r="AH40" i="5"/>
  <c r="X40" i="5"/>
  <c r="V40" i="5"/>
  <c r="AD40" i="5" s="1"/>
  <c r="T40" i="5"/>
  <c r="AC40" i="5" s="1"/>
  <c r="AH39" i="5"/>
  <c r="X39" i="5"/>
  <c r="V39" i="5"/>
  <c r="AD39" i="5" s="1"/>
  <c r="T39" i="5"/>
  <c r="W38" i="5"/>
  <c r="U38" i="5"/>
  <c r="W37" i="5"/>
  <c r="U37" i="5"/>
  <c r="AH36" i="5"/>
  <c r="X36" i="5"/>
  <c r="V36" i="5"/>
  <c r="W36" i="5" s="1"/>
  <c r="T36" i="5"/>
  <c r="AC36" i="5" s="1"/>
  <c r="AH35" i="5"/>
  <c r="X35" i="5"/>
  <c r="V35" i="5"/>
  <c r="W35" i="5" s="1"/>
  <c r="T35" i="5"/>
  <c r="AH34" i="5"/>
  <c r="X34" i="5"/>
  <c r="V34" i="5"/>
  <c r="W34" i="5" s="1"/>
  <c r="T34" i="5"/>
  <c r="AC34" i="5" s="1"/>
  <c r="W33" i="5"/>
  <c r="U33" i="5"/>
  <c r="AH32" i="5"/>
  <c r="X32" i="5"/>
  <c r="V32" i="5"/>
  <c r="AD32" i="5" s="1"/>
  <c r="T32" i="5"/>
  <c r="U32" i="5" s="1"/>
  <c r="AH31" i="5"/>
  <c r="X31" i="5"/>
  <c r="V31" i="5"/>
  <c r="AD31" i="5" s="1"/>
  <c r="T31" i="5"/>
  <c r="U31" i="5" s="1"/>
  <c r="AH30" i="5"/>
  <c r="X30" i="5"/>
  <c r="V30" i="5"/>
  <c r="AD30" i="5" s="1"/>
  <c r="T30" i="5"/>
  <c r="AC30" i="5" s="1"/>
  <c r="AH29" i="5"/>
  <c r="X29" i="5"/>
  <c r="V29" i="5"/>
  <c r="AD29" i="5" s="1"/>
  <c r="T29" i="5"/>
  <c r="U29" i="5" s="1"/>
  <c r="AH28" i="5"/>
  <c r="X28" i="5"/>
  <c r="V28" i="5"/>
  <c r="AD28" i="5" s="1"/>
  <c r="T28" i="5"/>
  <c r="W27" i="5"/>
  <c r="U27" i="5"/>
  <c r="AH26" i="5"/>
  <c r="X26" i="5"/>
  <c r="V26" i="5"/>
  <c r="AD26" i="5" s="1"/>
  <c r="T26" i="5"/>
  <c r="AC26" i="5" s="1"/>
  <c r="AH25" i="5"/>
  <c r="X25" i="5"/>
  <c r="V25" i="5"/>
  <c r="AD25" i="5" s="1"/>
  <c r="T25" i="5"/>
  <c r="AC25" i="5" s="1"/>
  <c r="AH24" i="5"/>
  <c r="X24" i="5"/>
  <c r="V24" i="5"/>
  <c r="AD24" i="5" s="1"/>
  <c r="T24" i="5"/>
  <c r="AC24" i="5" s="1"/>
  <c r="AH23" i="5"/>
  <c r="X23" i="5"/>
  <c r="V23" i="5"/>
  <c r="AD23" i="5" s="1"/>
  <c r="T23" i="5"/>
  <c r="AC23" i="5" s="1"/>
  <c r="W22" i="5"/>
  <c r="U22" i="5"/>
  <c r="AH21" i="5"/>
  <c r="X21" i="5"/>
  <c r="V21" i="5"/>
  <c r="AD21" i="5" s="1"/>
  <c r="T21" i="5"/>
  <c r="AH20" i="5"/>
  <c r="X20" i="5"/>
  <c r="V20" i="5"/>
  <c r="AD20" i="5" s="1"/>
  <c r="T20" i="5"/>
  <c r="AH19" i="5"/>
  <c r="X19" i="5"/>
  <c r="V19" i="5"/>
  <c r="AD19" i="5" s="1"/>
  <c r="T19" i="5"/>
  <c r="AH18" i="5"/>
  <c r="X18" i="5"/>
  <c r="V18" i="5"/>
  <c r="AD18" i="5" s="1"/>
  <c r="T18" i="5"/>
  <c r="W17" i="5"/>
  <c r="U17" i="5"/>
  <c r="W16" i="5"/>
  <c r="U16" i="5"/>
  <c r="AH15" i="5"/>
  <c r="X15" i="5"/>
  <c r="V15" i="5"/>
  <c r="AD15" i="5" s="1"/>
  <c r="T15" i="5"/>
  <c r="AC15" i="5" s="1"/>
  <c r="AH14" i="5"/>
  <c r="X14" i="5"/>
  <c r="V14" i="5"/>
  <c r="AD14" i="5" s="1"/>
  <c r="T14" i="5"/>
  <c r="AH13" i="5"/>
  <c r="X13" i="5"/>
  <c r="V13" i="5"/>
  <c r="AD13" i="5" s="1"/>
  <c r="T13" i="5"/>
  <c r="U13" i="5" s="1"/>
  <c r="AH12" i="5"/>
  <c r="X12" i="5"/>
  <c r="V12" i="5"/>
  <c r="AD12" i="5" s="1"/>
  <c r="T12" i="5"/>
  <c r="U12" i="5" s="1"/>
  <c r="W11" i="5"/>
  <c r="U11" i="5"/>
  <c r="AH10" i="5"/>
  <c r="X10" i="5"/>
  <c r="V10" i="5"/>
  <c r="AD10" i="5" s="1"/>
  <c r="T10" i="5"/>
  <c r="AH9" i="5"/>
  <c r="X9" i="5"/>
  <c r="V9" i="5"/>
  <c r="AD9" i="5" s="1"/>
  <c r="T9" i="5"/>
  <c r="U9" i="5" s="1"/>
  <c r="W8" i="5"/>
  <c r="U8" i="5"/>
  <c r="AH7" i="5"/>
  <c r="X7" i="5"/>
  <c r="V7" i="5"/>
  <c r="AD7" i="5" s="1"/>
  <c r="T7" i="5"/>
  <c r="AH6" i="5"/>
  <c r="X6" i="5"/>
  <c r="V6" i="5"/>
  <c r="W6" i="5" s="1"/>
  <c r="T6" i="5"/>
  <c r="Z82" i="5" l="1"/>
  <c r="Y86" i="5"/>
  <c r="Z123" i="5"/>
  <c r="Z111" i="5"/>
  <c r="U25" i="5"/>
  <c r="Y23" i="5"/>
  <c r="U41" i="5"/>
  <c r="Y54" i="5"/>
  <c r="Y56" i="5"/>
  <c r="Y58" i="5"/>
  <c r="Y63" i="5"/>
  <c r="AA75" i="5"/>
  <c r="Y20" i="5"/>
  <c r="AA24" i="5"/>
  <c r="Y18" i="5"/>
  <c r="Y26" i="5"/>
  <c r="Z81" i="5"/>
  <c r="AA97" i="5"/>
  <c r="Z110" i="5"/>
  <c r="AA10" i="5"/>
  <c r="W19" i="5"/>
  <c r="Y25" i="5"/>
  <c r="AA34" i="5"/>
  <c r="AA72" i="5"/>
  <c r="AD123" i="5"/>
  <c r="Y130" i="5"/>
  <c r="Y21" i="5"/>
  <c r="Z51" i="5"/>
  <c r="Y41" i="5"/>
  <c r="U72" i="5"/>
  <c r="AD35" i="5"/>
  <c r="AA40" i="5"/>
  <c r="AA77" i="5"/>
  <c r="W90" i="5"/>
  <c r="Z14" i="5"/>
  <c r="AA55" i="5"/>
  <c r="AA71" i="5"/>
  <c r="AA136" i="5"/>
  <c r="Z80" i="5"/>
  <c r="AC32" i="5"/>
  <c r="Y34" i="5"/>
  <c r="U43" i="5"/>
  <c r="Y76" i="5"/>
  <c r="AA79" i="5"/>
  <c r="Z95" i="5"/>
  <c r="Z103" i="5"/>
  <c r="AA125" i="5"/>
  <c r="AA127" i="5"/>
  <c r="Z23" i="5"/>
  <c r="Z39" i="5"/>
  <c r="Y72" i="5"/>
  <c r="AD112" i="5"/>
  <c r="Y120" i="5"/>
  <c r="W43" i="5"/>
  <c r="AC72" i="5"/>
  <c r="Z28" i="5"/>
  <c r="W45" i="5"/>
  <c r="Y47" i="5"/>
  <c r="AA50" i="5"/>
  <c r="AA65" i="5"/>
  <c r="W69" i="5"/>
  <c r="AA73" i="5"/>
  <c r="AA84" i="5"/>
  <c r="Z86" i="5"/>
  <c r="Z107" i="5"/>
  <c r="U23" i="5"/>
  <c r="U34" i="5"/>
  <c r="AC45" i="5"/>
  <c r="Y126" i="5"/>
  <c r="W12" i="5"/>
  <c r="W7" i="5"/>
  <c r="Y9" i="5"/>
  <c r="U24" i="5"/>
  <c r="Z34" i="5"/>
  <c r="U36" i="5"/>
  <c r="U40" i="5"/>
  <c r="Y65" i="5"/>
  <c r="Y79" i="5"/>
  <c r="AD116" i="5"/>
  <c r="AD120" i="5"/>
  <c r="U26" i="5"/>
  <c r="Y10" i="5"/>
  <c r="Z26" i="5"/>
  <c r="AC31" i="5"/>
  <c r="AA39" i="5"/>
  <c r="Z84" i="5"/>
  <c r="Z93" i="5"/>
  <c r="Z9" i="5"/>
  <c r="AA81" i="5"/>
  <c r="AB81" i="5" s="1"/>
  <c r="AA9" i="5"/>
  <c r="Y19" i="5"/>
  <c r="W21" i="5"/>
  <c r="W24" i="5"/>
  <c r="Z29" i="5"/>
  <c r="W30" i="5"/>
  <c r="AA35" i="5"/>
  <c r="Y36" i="5"/>
  <c r="U39" i="5"/>
  <c r="W40" i="5"/>
  <c r="W50" i="5"/>
  <c r="AA64" i="5"/>
  <c r="AC73" i="5"/>
  <c r="U81" i="5"/>
  <c r="Z99" i="5"/>
  <c r="Z101" i="5"/>
  <c r="AD103" i="5"/>
  <c r="Y108" i="5"/>
  <c r="Z121" i="5"/>
  <c r="AC134" i="5"/>
  <c r="U10" i="5"/>
  <c r="W9" i="5"/>
  <c r="AA26" i="5"/>
  <c r="AC44" i="5"/>
  <c r="Z79" i="5"/>
  <c r="Y88" i="5"/>
  <c r="AC13" i="5"/>
  <c r="AA23" i="5"/>
  <c r="Y24" i="5"/>
  <c r="AA36" i="5"/>
  <c r="Y40" i="5"/>
  <c r="U49" i="5"/>
  <c r="AA76" i="5"/>
  <c r="AA80" i="5"/>
  <c r="AD86" i="5"/>
  <c r="Y89" i="5"/>
  <c r="AD108" i="5"/>
  <c r="Y112" i="5"/>
  <c r="Y115" i="5"/>
  <c r="AD134" i="5"/>
  <c r="Y39" i="5"/>
  <c r="AA58" i="5"/>
  <c r="AA63" i="5"/>
  <c r="AA135" i="5"/>
  <c r="AA137" i="5"/>
  <c r="W29" i="5"/>
  <c r="U14" i="5"/>
  <c r="U28" i="5"/>
  <c r="Z47" i="5"/>
  <c r="AD49" i="5"/>
  <c r="W51" i="5"/>
  <c r="W67" i="5"/>
  <c r="U79" i="5"/>
  <c r="U84" i="5"/>
  <c r="AC10" i="5"/>
  <c r="AC14" i="5"/>
  <c r="Z24" i="5"/>
  <c r="AC28" i="5"/>
  <c r="Z31" i="5"/>
  <c r="AC35" i="5"/>
  <c r="Z36" i="5"/>
  <c r="AC39" i="5"/>
  <c r="Z40" i="5"/>
  <c r="U47" i="5"/>
  <c r="Z49" i="5"/>
  <c r="AC50" i="5"/>
  <c r="AA54" i="5"/>
  <c r="AA57" i="5"/>
  <c r="AD58" i="5"/>
  <c r="AA68" i="5"/>
  <c r="U73" i="5"/>
  <c r="W76" i="5"/>
  <c r="Y80" i="5"/>
  <c r="Y81" i="5"/>
  <c r="AA82" i="5"/>
  <c r="AB82" i="5" s="1"/>
  <c r="Y84" i="5"/>
  <c r="Y110" i="5"/>
  <c r="AD127" i="5"/>
  <c r="Y134" i="5"/>
  <c r="AC135" i="5"/>
  <c r="AC12" i="5"/>
  <c r="W23" i="5"/>
  <c r="Z25" i="5"/>
  <c r="W26" i="5"/>
  <c r="U30" i="5"/>
  <c r="W32" i="5"/>
  <c r="U35" i="5"/>
  <c r="Z41" i="5"/>
  <c r="W44" i="5"/>
  <c r="W47" i="5"/>
  <c r="AA56" i="5"/>
  <c r="AA59" i="5"/>
  <c r="AA62" i="5"/>
  <c r="AD63" i="5"/>
  <c r="Y67" i="5"/>
  <c r="U71" i="5"/>
  <c r="Z73" i="5"/>
  <c r="W75" i="5"/>
  <c r="AC79" i="5"/>
  <c r="AC80" i="5"/>
  <c r="AC81" i="5"/>
  <c r="AD84" i="5"/>
  <c r="U86" i="5"/>
  <c r="AD110" i="5"/>
  <c r="Z115" i="5"/>
  <c r="W119" i="5"/>
  <c r="AD126" i="5"/>
  <c r="U137" i="5"/>
  <c r="W10" i="5"/>
  <c r="U15" i="5"/>
  <c r="W20" i="5"/>
  <c r="AA25" i="5"/>
  <c r="W31" i="5"/>
  <c r="W39" i="5"/>
  <c r="AA41" i="5"/>
  <c r="Z72" i="5"/>
  <c r="Y73" i="5"/>
  <c r="U88" i="5"/>
  <c r="Y107" i="5"/>
  <c r="AD115" i="5"/>
  <c r="U136" i="5"/>
  <c r="AD54" i="5"/>
  <c r="Z71" i="5"/>
  <c r="Y137" i="5"/>
  <c r="W15" i="5"/>
  <c r="Y35" i="5"/>
  <c r="Y51" i="5"/>
  <c r="Y71" i="5"/>
  <c r="U135" i="5"/>
  <c r="Y136" i="5"/>
  <c r="AC137" i="5"/>
  <c r="AC9" i="5"/>
  <c r="Z10" i="5"/>
  <c r="W28" i="5"/>
  <c r="Z35" i="5"/>
  <c r="AA47" i="5"/>
  <c r="Y50" i="5"/>
  <c r="AA51" i="5"/>
  <c r="AD56" i="5"/>
  <c r="W68" i="5"/>
  <c r="AC71" i="5"/>
  <c r="W77" i="5"/>
  <c r="Y82" i="5"/>
  <c r="W85" i="5"/>
  <c r="Z88" i="5"/>
  <c r="Y99" i="5"/>
  <c r="W111" i="5"/>
  <c r="Y129" i="5"/>
  <c r="AC136" i="5"/>
  <c r="W14" i="5"/>
  <c r="W13" i="5"/>
  <c r="W18" i="5"/>
  <c r="W25" i="5"/>
  <c r="AC29" i="5"/>
  <c r="W41" i="5"/>
  <c r="Y49" i="5"/>
  <c r="Y68" i="5"/>
  <c r="AD88" i="5"/>
  <c r="AD106" i="5"/>
  <c r="Y135" i="5"/>
  <c r="AD136" i="5"/>
  <c r="AA15" i="5"/>
  <c r="Y15" i="5"/>
  <c r="AD34" i="5"/>
  <c r="AA14" i="5"/>
  <c r="Y14" i="5"/>
  <c r="Z30" i="5"/>
  <c r="AA45" i="5"/>
  <c r="Y45" i="5"/>
  <c r="AA13" i="5"/>
  <c r="Y13" i="5"/>
  <c r="AA44" i="5"/>
  <c r="Y44" i="5"/>
  <c r="T138" i="5"/>
  <c r="AA6" i="5"/>
  <c r="Z6" i="5"/>
  <c r="AC6" i="5"/>
  <c r="U6" i="5"/>
  <c r="AA7" i="5"/>
  <c r="Z7" i="5"/>
  <c r="AC7" i="5"/>
  <c r="U7" i="5"/>
  <c r="AA12" i="5"/>
  <c r="Y12" i="5"/>
  <c r="AA32" i="5"/>
  <c r="Y32" i="5"/>
  <c r="AA43" i="5"/>
  <c r="Y43" i="5"/>
  <c r="Z15" i="5"/>
  <c r="AA31" i="5"/>
  <c r="Y31" i="5"/>
  <c r="AA30" i="5"/>
  <c r="Y30" i="5"/>
  <c r="Z45" i="5"/>
  <c r="Z13" i="5"/>
  <c r="AA29" i="5"/>
  <c r="Y29" i="5"/>
  <c r="AD36" i="5"/>
  <c r="Z44" i="5"/>
  <c r="Y6" i="5"/>
  <c r="Y7" i="5"/>
  <c r="Z12" i="5"/>
  <c r="AA18" i="5"/>
  <c r="Z18" i="5"/>
  <c r="AC18" i="5"/>
  <c r="U18" i="5"/>
  <c r="AA19" i="5"/>
  <c r="Z19" i="5"/>
  <c r="AC19" i="5"/>
  <c r="U19" i="5"/>
  <c r="AA20" i="5"/>
  <c r="Z20" i="5"/>
  <c r="AC20" i="5"/>
  <c r="U20" i="5"/>
  <c r="AA21" i="5"/>
  <c r="Z21" i="5"/>
  <c r="AC21" i="5"/>
  <c r="U21" i="5"/>
  <c r="AA28" i="5"/>
  <c r="Y28" i="5"/>
  <c r="Z32" i="5"/>
  <c r="Z43" i="5"/>
  <c r="AC51" i="5"/>
  <c r="U54" i="5"/>
  <c r="Z55" i="5"/>
  <c r="AB55" i="5" s="1"/>
  <c r="U56" i="5"/>
  <c r="Z57" i="5"/>
  <c r="U58" i="5"/>
  <c r="Z59" i="5"/>
  <c r="Z62" i="5"/>
  <c r="U63" i="5"/>
  <c r="Z64" i="5"/>
  <c r="U65" i="5"/>
  <c r="Z67" i="5"/>
  <c r="AD71" i="5"/>
  <c r="Z76" i="5"/>
  <c r="AC76" i="5"/>
  <c r="U76" i="5"/>
  <c r="AA89" i="5"/>
  <c r="AC93" i="5"/>
  <c r="U93" i="5"/>
  <c r="AA93" i="5"/>
  <c r="AA95" i="5"/>
  <c r="U95" i="5"/>
  <c r="AC95" i="5"/>
  <c r="AC97" i="5"/>
  <c r="U97" i="5"/>
  <c r="Z97" i="5"/>
  <c r="Z112" i="5"/>
  <c r="AA67" i="5"/>
  <c r="AD72" i="5"/>
  <c r="Z77" i="5"/>
  <c r="AC77" i="5"/>
  <c r="U77" i="5"/>
  <c r="AD93" i="5"/>
  <c r="W93" i="5"/>
  <c r="W97" i="5"/>
  <c r="AD97" i="5"/>
  <c r="AC99" i="5"/>
  <c r="U99" i="5"/>
  <c r="AA99" i="5"/>
  <c r="Z108" i="5"/>
  <c r="AC111" i="5"/>
  <c r="U111" i="5"/>
  <c r="AA111" i="5"/>
  <c r="AB111" i="5" s="1"/>
  <c r="AC129" i="5"/>
  <c r="U129" i="5"/>
  <c r="AA129" i="5"/>
  <c r="Z129" i="5"/>
  <c r="V138" i="5"/>
  <c r="AD6" i="5"/>
  <c r="AC55" i="5"/>
  <c r="AC57" i="5"/>
  <c r="AC59" i="5"/>
  <c r="AC62" i="5"/>
  <c r="AC64" i="5"/>
  <c r="Z68" i="5"/>
  <c r="AD73" i="5"/>
  <c r="Y75" i="5"/>
  <c r="AC101" i="5"/>
  <c r="U101" i="5"/>
  <c r="AA101" i="5"/>
  <c r="AA103" i="5"/>
  <c r="U103" i="5"/>
  <c r="AC103" i="5"/>
  <c r="AC107" i="5"/>
  <c r="U107" i="5"/>
  <c r="AA107" i="5"/>
  <c r="AC117" i="5"/>
  <c r="U117" i="5"/>
  <c r="AA117" i="5"/>
  <c r="Y117" i="5"/>
  <c r="AC119" i="5"/>
  <c r="U119" i="5"/>
  <c r="AA119" i="5"/>
  <c r="AD55" i="5"/>
  <c r="AD57" i="5"/>
  <c r="AD59" i="5"/>
  <c r="AD62" i="5"/>
  <c r="AD64" i="5"/>
  <c r="Z69" i="5"/>
  <c r="Y69" i="5"/>
  <c r="W82" i="5"/>
  <c r="AD82" i="5"/>
  <c r="AD101" i="5"/>
  <c r="W101" i="5"/>
  <c r="X138" i="5"/>
  <c r="AH138" i="5"/>
  <c r="Z54" i="5"/>
  <c r="U55" i="5"/>
  <c r="Z56" i="5"/>
  <c r="U57" i="5"/>
  <c r="Z58" i="5"/>
  <c r="U59" i="5"/>
  <c r="U62" i="5"/>
  <c r="Z63" i="5"/>
  <c r="U64" i="5"/>
  <c r="Z65" i="5"/>
  <c r="AA69" i="5"/>
  <c r="Y77" i="5"/>
  <c r="AA85" i="5"/>
  <c r="Z85" i="5"/>
  <c r="Y85" i="5"/>
  <c r="U85" i="5"/>
  <c r="Z117" i="5"/>
  <c r="AA49" i="5"/>
  <c r="Z50" i="5"/>
  <c r="AC54" i="5"/>
  <c r="AC56" i="5"/>
  <c r="AC58" i="5"/>
  <c r="AC63" i="5"/>
  <c r="AC65" i="5"/>
  <c r="AA90" i="5"/>
  <c r="Z90" i="5"/>
  <c r="Y90" i="5"/>
  <c r="AC115" i="5"/>
  <c r="U115" i="5"/>
  <c r="AA115" i="5"/>
  <c r="Z119" i="5"/>
  <c r="AA123" i="5"/>
  <c r="AB123" i="5" s="1"/>
  <c r="U123" i="5"/>
  <c r="AC123" i="5"/>
  <c r="AC125" i="5"/>
  <c r="U125" i="5"/>
  <c r="Z125" i="5"/>
  <c r="Y55" i="5"/>
  <c r="Y57" i="5"/>
  <c r="Y59" i="5"/>
  <c r="Y62" i="5"/>
  <c r="Y64" i="5"/>
  <c r="Z75" i="5"/>
  <c r="AB75" i="5" s="1"/>
  <c r="AC75" i="5"/>
  <c r="U75" i="5"/>
  <c r="Z106" i="5"/>
  <c r="Y106" i="5"/>
  <c r="Z116" i="5"/>
  <c r="Y116" i="5"/>
  <c r="AC121" i="5"/>
  <c r="U121" i="5"/>
  <c r="AA121" i="5"/>
  <c r="AC130" i="5"/>
  <c r="U130" i="5"/>
  <c r="AA130" i="5"/>
  <c r="Y97" i="5"/>
  <c r="AD99" i="5"/>
  <c r="AC106" i="5"/>
  <c r="U106" i="5"/>
  <c r="AA106" i="5"/>
  <c r="AD107" i="5"/>
  <c r="AC110" i="5"/>
  <c r="U110" i="5"/>
  <c r="AA110" i="5"/>
  <c r="Z120" i="5"/>
  <c r="W121" i="5"/>
  <c r="Y125" i="5"/>
  <c r="AC126" i="5"/>
  <c r="U126" i="5"/>
  <c r="AC131" i="5"/>
  <c r="U131" i="5"/>
  <c r="AA131" i="5"/>
  <c r="AC82" i="5"/>
  <c r="U82" i="5"/>
  <c r="AC84" i="5"/>
  <c r="Y93" i="5"/>
  <c r="AD95" i="5"/>
  <c r="Y101" i="5"/>
  <c r="Y121" i="5"/>
  <c r="AD135" i="5"/>
  <c r="AC127" i="5"/>
  <c r="U127" i="5"/>
  <c r="AD65" i="5"/>
  <c r="AD79" i="5"/>
  <c r="AD80" i="5"/>
  <c r="AD81" i="5"/>
  <c r="AA88" i="5"/>
  <c r="Z89" i="5"/>
  <c r="AD89" i="5"/>
  <c r="Z126" i="5"/>
  <c r="Z130" i="5"/>
  <c r="Y131" i="5"/>
  <c r="U67" i="5"/>
  <c r="U68" i="5"/>
  <c r="U69" i="5"/>
  <c r="AC108" i="5"/>
  <c r="U108" i="5"/>
  <c r="AA108" i="5"/>
  <c r="AC112" i="5"/>
  <c r="U112" i="5"/>
  <c r="AA112" i="5"/>
  <c r="AC116" i="5"/>
  <c r="U116" i="5"/>
  <c r="AA116" i="5"/>
  <c r="AD117" i="5"/>
  <c r="AC120" i="5"/>
  <c r="U120" i="5"/>
  <c r="AA120" i="5"/>
  <c r="AD125" i="5"/>
  <c r="AA126" i="5"/>
  <c r="Y127" i="5"/>
  <c r="Z131" i="5"/>
  <c r="AA86" i="5"/>
  <c r="AC86" i="5"/>
  <c r="Y95" i="5"/>
  <c r="Y103" i="5"/>
  <c r="Y111" i="5"/>
  <c r="Y119" i="5"/>
  <c r="Y123" i="5"/>
  <c r="Z127" i="5"/>
  <c r="AA134" i="5"/>
  <c r="AD137" i="5"/>
  <c r="AD129" i="5"/>
  <c r="AD130" i="5"/>
  <c r="AD131" i="5"/>
  <c r="Z134" i="5"/>
  <c r="Z135" i="5"/>
  <c r="Z136" i="5"/>
  <c r="Z137" i="5"/>
  <c r="AB10" i="5" l="1"/>
  <c r="AB34" i="5"/>
  <c r="AI34" i="5" s="1"/>
  <c r="AB39" i="5"/>
  <c r="AB72" i="5"/>
  <c r="AB97" i="5"/>
  <c r="AI97" i="5" s="1"/>
  <c r="AB29" i="5"/>
  <c r="AB73" i="5"/>
  <c r="AE73" i="5" s="1"/>
  <c r="AB24" i="5"/>
  <c r="AI24" i="5" s="1"/>
  <c r="AK24" i="5" s="1"/>
  <c r="AB71" i="5"/>
  <c r="AE71" i="5" s="1"/>
  <c r="AB79" i="5"/>
  <c r="AE79" i="5" s="1"/>
  <c r="AB110" i="5"/>
  <c r="AE110" i="5" s="1"/>
  <c r="AB40" i="5"/>
  <c r="AB23" i="5"/>
  <c r="AI23" i="5" s="1"/>
  <c r="AK23" i="5" s="1"/>
  <c r="AB58" i="5"/>
  <c r="AI58" i="5" s="1"/>
  <c r="AB103" i="5"/>
  <c r="AI103" i="5" s="1"/>
  <c r="AB62" i="5"/>
  <c r="AB84" i="5"/>
  <c r="AB119" i="5"/>
  <c r="AI119" i="5" s="1"/>
  <c r="AB65" i="5"/>
  <c r="AI65" i="5" s="1"/>
  <c r="AB26" i="5"/>
  <c r="AI26" i="5" s="1"/>
  <c r="AK26" i="5" s="1"/>
  <c r="AB51" i="5"/>
  <c r="AI51" i="5" s="1"/>
  <c r="AK51" i="5" s="1"/>
  <c r="AB9" i="5"/>
  <c r="AI9" i="5" s="1"/>
  <c r="AK9" i="5" s="1"/>
  <c r="AB136" i="5"/>
  <c r="AE136" i="5" s="1"/>
  <c r="AB77" i="5"/>
  <c r="AI77" i="5" s="1"/>
  <c r="AB76" i="5"/>
  <c r="AB31" i="5"/>
  <c r="AE31" i="5" s="1"/>
  <c r="AB36" i="5"/>
  <c r="AE36" i="5" s="1"/>
  <c r="AB93" i="5"/>
  <c r="AI93" i="5" s="1"/>
  <c r="AB95" i="5"/>
  <c r="AB14" i="5"/>
  <c r="AE14" i="5" s="1"/>
  <c r="AB47" i="5"/>
  <c r="AE47" i="5" s="1"/>
  <c r="AB45" i="5"/>
  <c r="AI45" i="5" s="1"/>
  <c r="AB80" i="5"/>
  <c r="AE80" i="5" s="1"/>
  <c r="AE39" i="5"/>
  <c r="AI39" i="5"/>
  <c r="AK39" i="5" s="1"/>
  <c r="AB56" i="5"/>
  <c r="AI56" i="5" s="1"/>
  <c r="AB101" i="5"/>
  <c r="AE101" i="5" s="1"/>
  <c r="AB12" i="5"/>
  <c r="AI12" i="5" s="1"/>
  <c r="AB57" i="5"/>
  <c r="AE57" i="5" s="1"/>
  <c r="AE34" i="5"/>
  <c r="AB137" i="5"/>
  <c r="AI137" i="5" s="1"/>
  <c r="AB28" i="5"/>
  <c r="AI28" i="5" s="1"/>
  <c r="AB127" i="5"/>
  <c r="AE127" i="5" s="1"/>
  <c r="AB121" i="5"/>
  <c r="AB54" i="5"/>
  <c r="AE54" i="5" s="1"/>
  <c r="AB63" i="5"/>
  <c r="AE63" i="5" s="1"/>
  <c r="AB135" i="5"/>
  <c r="AE135" i="5" s="1"/>
  <c r="AB86" i="5"/>
  <c r="AI86" i="5" s="1"/>
  <c r="AB126" i="5"/>
  <c r="AE126" i="5" s="1"/>
  <c r="AB115" i="5"/>
  <c r="AE115" i="5" s="1"/>
  <c r="AB50" i="5"/>
  <c r="AI50" i="5" s="1"/>
  <c r="AB107" i="5"/>
  <c r="AE107" i="5" s="1"/>
  <c r="AB64" i="5"/>
  <c r="AI64" i="5" s="1"/>
  <c r="AB35" i="5"/>
  <c r="AE35" i="5" s="1"/>
  <c r="AB125" i="5"/>
  <c r="AI125" i="5" s="1"/>
  <c r="AB49" i="5"/>
  <c r="AI49" i="5" s="1"/>
  <c r="AB99" i="5"/>
  <c r="AI99" i="5" s="1"/>
  <c r="AE81" i="5"/>
  <c r="AI81" i="5"/>
  <c r="AK81" i="5" s="1"/>
  <c r="AB134" i="5"/>
  <c r="AE134" i="5" s="1"/>
  <c r="AB7" i="5"/>
  <c r="AI7" i="5" s="1"/>
  <c r="AB88" i="5"/>
  <c r="AI88" i="5" s="1"/>
  <c r="AI47" i="5"/>
  <c r="AK47" i="5" s="1"/>
  <c r="AI82" i="5"/>
  <c r="AK82" i="5" s="1"/>
  <c r="AE82" i="5"/>
  <c r="AB43" i="5"/>
  <c r="AI43" i="5" s="1"/>
  <c r="AB112" i="5"/>
  <c r="AI112" i="5" s="1"/>
  <c r="AB67" i="5"/>
  <c r="AI67" i="5" s="1"/>
  <c r="AB15" i="5"/>
  <c r="AI15" i="5" s="1"/>
  <c r="AB130" i="5"/>
  <c r="AE130" i="5" s="1"/>
  <c r="AB90" i="5"/>
  <c r="AI90" i="5" s="1"/>
  <c r="AB30" i="5"/>
  <c r="AI30" i="5" s="1"/>
  <c r="AB25" i="5"/>
  <c r="AB131" i="5"/>
  <c r="AI131" i="5" s="1"/>
  <c r="AB13" i="5"/>
  <c r="AE13" i="5" s="1"/>
  <c r="AB68" i="5"/>
  <c r="AI68" i="5" s="1"/>
  <c r="AB129" i="5"/>
  <c r="AE129" i="5" s="1"/>
  <c r="AB41" i="5"/>
  <c r="AB89" i="5"/>
  <c r="AE89" i="5" s="1"/>
  <c r="AB59" i="5"/>
  <c r="AI59" i="5" s="1"/>
  <c r="AB44" i="5"/>
  <c r="AE44" i="5" s="1"/>
  <c r="AI10" i="5"/>
  <c r="AK10" i="5" s="1"/>
  <c r="AE10" i="5"/>
  <c r="AE23" i="5"/>
  <c r="W138" i="5"/>
  <c r="AI101" i="5"/>
  <c r="AI121" i="5"/>
  <c r="AE121" i="5"/>
  <c r="AE29" i="5"/>
  <c r="AI29" i="5"/>
  <c r="AI107" i="5"/>
  <c r="AI115" i="5"/>
  <c r="AI95" i="5"/>
  <c r="AE95" i="5"/>
  <c r="AI111" i="5"/>
  <c r="AE111" i="5"/>
  <c r="AE103" i="5"/>
  <c r="AC138" i="5"/>
  <c r="AE97" i="5"/>
  <c r="AB32" i="5"/>
  <c r="U138" i="5"/>
  <c r="AE55" i="5"/>
  <c r="AI55" i="5"/>
  <c r="Z138" i="5"/>
  <c r="AB6" i="5"/>
  <c r="AB106" i="5"/>
  <c r="AE119" i="5"/>
  <c r="AB20" i="5"/>
  <c r="AB18" i="5"/>
  <c r="AA138" i="5"/>
  <c r="AD138" i="5"/>
  <c r="AI136" i="5"/>
  <c r="AK34" i="5"/>
  <c r="AB120" i="5"/>
  <c r="AE72" i="5"/>
  <c r="AI72" i="5"/>
  <c r="AB85" i="5"/>
  <c r="AE58" i="5"/>
  <c r="AB69" i="5"/>
  <c r="AB108" i="5"/>
  <c r="AE62" i="5"/>
  <c r="AI62" i="5"/>
  <c r="AI123" i="5"/>
  <c r="AE123" i="5"/>
  <c r="AE59" i="5"/>
  <c r="AE7" i="5"/>
  <c r="AB116" i="5"/>
  <c r="AI75" i="5"/>
  <c r="AE75" i="5"/>
  <c r="AB117" i="5"/>
  <c r="AE56" i="5"/>
  <c r="AI76" i="5"/>
  <c r="AE76" i="5"/>
  <c r="AB21" i="5"/>
  <c r="AB19" i="5"/>
  <c r="AE51" i="5" l="1"/>
  <c r="AI73" i="5"/>
  <c r="AK73" i="5" s="1"/>
  <c r="AE24" i="5"/>
  <c r="AE50" i="5"/>
  <c r="AI127" i="5"/>
  <c r="AE137" i="5"/>
  <c r="AE30" i="5"/>
  <c r="AE86" i="5"/>
  <c r="AI79" i="5"/>
  <c r="AK79" i="5" s="1"/>
  <c r="AI126" i="5"/>
  <c r="AK126" i="5" s="1"/>
  <c r="AE65" i="5"/>
  <c r="AI110" i="5"/>
  <c r="AK110" i="5" s="1"/>
  <c r="AI36" i="5"/>
  <c r="AE28" i="5"/>
  <c r="AI135" i="5"/>
  <c r="AK135" i="5" s="1"/>
  <c r="AE99" i="5"/>
  <c r="AI57" i="5"/>
  <c r="AK57" i="5" s="1"/>
  <c r="AI134" i="5"/>
  <c r="AK134" i="5" s="1"/>
  <c r="AE93" i="5"/>
  <c r="AI44" i="5"/>
  <c r="AK44" i="5" s="1"/>
  <c r="AE77" i="5"/>
  <c r="AI14" i="5"/>
  <c r="AK14" i="5" s="1"/>
  <c r="AE43" i="5"/>
  <c r="AE112" i="5"/>
  <c r="AI71" i="5"/>
  <c r="AK71" i="5" s="1"/>
  <c r="AI13" i="5"/>
  <c r="AE9" i="5"/>
  <c r="AI130" i="5"/>
  <c r="AE12" i="5"/>
  <c r="AI54" i="5"/>
  <c r="AE49" i="5"/>
  <c r="AE40" i="5"/>
  <c r="AI40" i="5"/>
  <c r="AK40" i="5" s="1"/>
  <c r="AE64" i="5"/>
  <c r="AE45" i="5"/>
  <c r="AI84" i="5"/>
  <c r="AK84" i="5" s="1"/>
  <c r="AE84" i="5"/>
  <c r="AE90" i="5"/>
  <c r="AE26" i="5"/>
  <c r="AE125" i="5"/>
  <c r="AI80" i="5"/>
  <c r="AK80" i="5" s="1"/>
  <c r="AE68" i="5"/>
  <c r="AI31" i="5"/>
  <c r="AK31" i="5" s="1"/>
  <c r="AI35" i="5"/>
  <c r="AK35" i="5" s="1"/>
  <c r="AE15" i="5"/>
  <c r="AI89" i="5"/>
  <c r="AK89" i="5" s="1"/>
  <c r="AI63" i="5"/>
  <c r="AK63" i="5" s="1"/>
  <c r="AE131" i="5"/>
  <c r="AI129" i="5"/>
  <c r="AK129" i="5" s="1"/>
  <c r="AE88" i="5"/>
  <c r="AE67" i="5"/>
  <c r="AI25" i="5"/>
  <c r="AK25" i="5" s="1"/>
  <c r="AE25" i="5"/>
  <c r="AI41" i="5"/>
  <c r="AK41" i="5" s="1"/>
  <c r="AE41" i="5"/>
  <c r="AK12" i="5"/>
  <c r="AI85" i="5"/>
  <c r="AE85" i="5"/>
  <c r="AE106" i="5"/>
  <c r="AI106" i="5"/>
  <c r="AK112" i="5"/>
  <c r="AK28" i="5"/>
  <c r="AK62" i="5"/>
  <c r="AE19" i="5"/>
  <c r="AI19" i="5"/>
  <c r="AK75" i="5"/>
  <c r="AK58" i="5"/>
  <c r="AK125" i="5"/>
  <c r="AK136" i="5"/>
  <c r="AK90" i="5"/>
  <c r="AK67" i="5"/>
  <c r="AK76" i="5"/>
  <c r="AK7" i="5"/>
  <c r="AK59" i="5"/>
  <c r="AK123" i="5"/>
  <c r="AK45" i="5"/>
  <c r="AB138" i="5"/>
  <c r="AE6" i="5"/>
  <c r="AI6" i="5"/>
  <c r="AK55" i="5"/>
  <c r="AK68" i="5"/>
  <c r="AK88" i="5"/>
  <c r="AK56" i="5"/>
  <c r="AK50" i="5"/>
  <c r="AK77" i="5"/>
  <c r="AK72" i="5"/>
  <c r="AE20" i="5"/>
  <c r="AI20" i="5"/>
  <c r="AK15" i="5"/>
  <c r="AK49" i="5"/>
  <c r="AK43" i="5"/>
  <c r="AK111" i="5"/>
  <c r="AK86" i="5"/>
  <c r="AE117" i="5"/>
  <c r="AI117" i="5"/>
  <c r="AK36" i="5"/>
  <c r="AE108" i="5"/>
  <c r="AI108" i="5"/>
  <c r="AK65" i="5"/>
  <c r="AK64" i="5"/>
  <c r="AK137" i="5"/>
  <c r="AK127" i="5"/>
  <c r="AE18" i="5"/>
  <c r="AI18" i="5"/>
  <c r="AK107" i="5"/>
  <c r="AK99" i="5"/>
  <c r="AI69" i="5"/>
  <c r="AE69" i="5"/>
  <c r="AK93" i="5"/>
  <c r="AE32" i="5"/>
  <c r="AI32" i="5"/>
  <c r="AK54" i="5"/>
  <c r="AK121" i="5"/>
  <c r="AK101" i="5"/>
  <c r="AK115" i="5"/>
  <c r="AK29" i="5"/>
  <c r="AK131" i="5"/>
  <c r="AE21" i="5"/>
  <c r="AI21" i="5"/>
  <c r="AK130" i="5"/>
  <c r="AE116" i="5"/>
  <c r="AI116" i="5"/>
  <c r="AK13" i="5"/>
  <c r="AI120" i="5"/>
  <c r="AE120" i="5"/>
  <c r="AK119" i="5"/>
  <c r="AK30" i="5"/>
  <c r="AK97" i="5"/>
  <c r="AK103" i="5"/>
  <c r="AK95" i="5"/>
  <c r="AK32" i="5" l="1"/>
  <c r="AK106" i="5"/>
  <c r="AK18" i="5"/>
  <c r="AK108" i="5"/>
  <c r="AK117" i="5"/>
  <c r="AK116" i="5"/>
  <c r="AK69" i="5"/>
  <c r="AK20" i="5"/>
  <c r="AI138" i="5"/>
  <c r="AK6" i="5"/>
  <c r="AK85" i="5"/>
  <c r="AK21" i="5"/>
  <c r="AE138" i="5"/>
  <c r="AK19" i="5"/>
  <c r="AK120" i="5"/>
  <c r="AK13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scheme val="minor"/>
          </rPr>
          <t>Quanto aos itens com quantitativos "zerado", se deve pelo fato da peculiaridade do contrato, conforme consta no modelo de Edital da SECOM, item 2.1 e 2.2 do Apêndice I:
"2.1 As quantidades anuais apresentadas na tabela representam apenas estimativas e serão executadas na medida da necessidade e conveniência do CONTRATANTE, que poderá readequá-las nas mesmas condições contratuais, ocasionando distribuição diferente da previamente estabelecida, desde que justificada a alteração e respeitado o valor estabelecido no subitem 7.1, quanto ao valor de investimento para a contratação".
 "2.2 A quantidade anual foi prevista para ser executada de forma não cumulativa, durante cada vigência contratual de 12 (doze) meses".
======</t>
        </r>
      </text>
    </comment>
    <comment ref="T2" authorId="0" shapeId="0" xr:uid="{00000000-0006-0000-0000-000002000000}">
      <text>
        <r>
          <rPr>
            <sz val="11"/>
            <color theme="1"/>
            <rFont val="Calibri"/>
            <scheme val="minor"/>
          </rPr>
          <t>Média: é a soma de todas as medições divididas pelo número de observações no conjunto de dado. Em razão de ser suscetível aos valores extremos, a média normalmente é utilizada quando os dados estão dispostos de forma homogênea.
======</t>
        </r>
      </text>
    </comment>
    <comment ref="V2" authorId="0" shapeId="0" xr:uid="{00000000-0006-0000-0000-000003000000}">
      <text>
        <r>
          <rPr>
            <sz val="11"/>
            <color theme="1"/>
            <rFont val="Calibri"/>
            <scheme val="minor"/>
          </rPr>
          <t>Mediana: é o valor do meio que separa a metade maior da metade menor no conjunto de dados - (1,50; 2,20; 3,50; 4,00; 10,00)
Menos influenciada por valores muito altos ou muito baixos, a mediana pode ser adotada em casos onde os dados são apresentados de forma mais heterogênea e com um número pequeno que foge ao padrão.
======</t>
        </r>
      </text>
    </comment>
    <comment ref="X2" authorId="0" shapeId="0" xr:uid="{00000000-0006-0000-0000-000004000000}">
      <text>
        <r>
          <rPr>
            <sz val="11"/>
            <color theme="1"/>
            <rFont val="Calibri"/>
            <scheme val="minor"/>
          </rPr>
          <t>O desvio-padrão é uma medida de dispersão do conjunto, ou seja, uma medida que indica quão uniformes são os dados do conjunto. O desvio-padrão demonstra a distância dos valores em relação à média do conjunto, quanto mais próximo de 0 for o desvio-padrão, menos dispersos são os dados daquele conjunto.
======</t>
        </r>
      </text>
    </comment>
    <comment ref="Y2" authorId="0" shapeId="0" xr:uid="{00000000-0006-0000-0000-000005000000}">
      <text>
        <r>
          <rPr>
            <sz val="11"/>
            <color theme="1"/>
            <rFont val="Calibri"/>
            <scheme val="minor"/>
          </rPr>
          <t>coeficiente de variação é calculado dividindo o desvio padrão pela média e multiplicando o resultado por 100 para obter uma porcentagem. Quanto maior o valor do coeficiente de variação, maior a variabilidade relativa dos dados em relação à média.
======</t>
        </r>
      </text>
    </comment>
    <comment ref="Z2" authorId="0" shapeId="0" xr:uid="{00000000-0006-0000-0000-000006000000}">
      <text>
        <r>
          <rPr>
            <sz val="11"/>
            <color theme="1"/>
            <rFont val="Calibri"/>
            <scheme val="minor"/>
          </rPr>
          <t>Limite Superior (LS): Média (M) + Desvio-padrão (DP). O limite superior traça uma regra que, a partir daquele preço (para cima), não usar a pesquisa de preço, porque está acima demais.
======</t>
        </r>
      </text>
    </comment>
    <comment ref="AA2" authorId="0" shapeId="0" xr:uid="{00000000-0006-0000-0000-000007000000}">
      <text>
        <r>
          <rPr>
            <sz val="11"/>
            <color theme="1"/>
            <rFont val="Calibri"/>
            <scheme val="minor"/>
          </rPr>
          <t>Limite Inferior (LI): Média (M) - Desvio-Padrão (DP). O limite inferior traça uma regra que, a partir daquele preço (para baixo), não usar a pesquisa de preço, porque está muito abaixo do preço.
======</t>
        </r>
      </text>
    </comment>
    <comment ref="AB2" authorId="0" shapeId="0" xr:uid="{00000000-0006-0000-0000-000008000000}">
      <text>
        <r>
          <rPr>
            <sz val="11"/>
            <color theme="1"/>
            <rFont val="Calibri"/>
            <scheme val="minor"/>
          </rPr>
          <t xml:space="preserve"> A média saneada nada mais é do que fazer uma média com os valores não discrepantes.
Isso é, eu tiro os valores muito altos, tiro os valores muito baixo e faço a média.
Quanto maior a amostra da pesquisa de preços, melhor fica a média saneada.
Quando temos poucas pesquisas, ela pode ser as vezes pior que a média e/ou mediana.
======</t>
        </r>
      </text>
    </comment>
  </commentList>
</comments>
</file>

<file path=xl/sharedStrings.xml><?xml version="1.0" encoding="utf-8"?>
<sst xmlns="http://schemas.openxmlformats.org/spreadsheetml/2006/main" count="512" uniqueCount="257">
  <si>
    <t>Qtd. Prevista</t>
  </si>
  <si>
    <t>1.</t>
  </si>
  <si>
    <t>Estratégia de Comunicação:</t>
  </si>
  <si>
    <t>1.1</t>
  </si>
  <si>
    <t>Avaliação de Percepção de Imagem:</t>
  </si>
  <si>
    <t>1.1.1</t>
  </si>
  <si>
    <t>Complexidade Baixa Regional</t>
  </si>
  <si>
    <t>1.1.2</t>
  </si>
  <si>
    <t>Complexidade Baixa Nacional</t>
  </si>
  <si>
    <t>Complexidade Média Nacional</t>
  </si>
  <si>
    <t>1.2</t>
  </si>
  <si>
    <t>Mapa de Influenciadores:</t>
  </si>
  <si>
    <t>1.2.1</t>
  </si>
  <si>
    <t>1.2.2</t>
  </si>
  <si>
    <t>1.3</t>
  </si>
  <si>
    <t>Diagnóstico e Matriz Estratégica:</t>
  </si>
  <si>
    <t>1.3.1</t>
  </si>
  <si>
    <t>Complexidade Baixa</t>
  </si>
  <si>
    <t>1.3.2</t>
  </si>
  <si>
    <t>Complexidade Média</t>
  </si>
  <si>
    <t>1.3.3</t>
  </si>
  <si>
    <t>Complexidade Alta</t>
  </si>
  <si>
    <t>1.4</t>
  </si>
  <si>
    <t>2.</t>
  </si>
  <si>
    <t>Assessoria de Imprensa:</t>
  </si>
  <si>
    <t>2.1</t>
  </si>
  <si>
    <t>Atendimento de Demandas de Veículos de Comunicação:</t>
  </si>
  <si>
    <t>2.1.1</t>
  </si>
  <si>
    <t>2.1.2</t>
  </si>
  <si>
    <t>2.1.3</t>
  </si>
  <si>
    <t>2.1.4</t>
  </si>
  <si>
    <t>Complexidade Altíssima</t>
  </si>
  <si>
    <t>2.2</t>
  </si>
  <si>
    <t>Contatos Proativos com Veículos de Comunicação:</t>
  </si>
  <si>
    <t>2.2.1</t>
  </si>
  <si>
    <t>2.2.2</t>
  </si>
  <si>
    <t>2.2.3</t>
  </si>
  <si>
    <t>2.2.4</t>
  </si>
  <si>
    <t>2.3</t>
  </si>
  <si>
    <t>Entrevista Coletiva:</t>
  </si>
  <si>
    <t>2.3.1</t>
  </si>
  <si>
    <t>2.3.2</t>
  </si>
  <si>
    <t>2.3.3</t>
  </si>
  <si>
    <t>2.4</t>
  </si>
  <si>
    <t>Entrevista Coletiva em Ambiente Digital</t>
  </si>
  <si>
    <t>2.5</t>
  </si>
  <si>
    <t>Planejamento de Presstrip/Tour</t>
  </si>
  <si>
    <t>2.6</t>
  </si>
  <si>
    <t>Acompanhamento de Presstrip/Tour:</t>
  </si>
  <si>
    <t>2.6.1</t>
  </si>
  <si>
    <t>2.6.2</t>
  </si>
  <si>
    <t>2.6.3</t>
  </si>
  <si>
    <t>3.</t>
  </si>
  <si>
    <t>Treinamento:</t>
  </si>
  <si>
    <t>3.1</t>
  </si>
  <si>
    <t>Planejamento e Execução de Media Training:</t>
  </si>
  <si>
    <t>3.1.1</t>
  </si>
  <si>
    <t>3.1.2</t>
  </si>
  <si>
    <t>3.1.3</t>
  </si>
  <si>
    <t>3.2</t>
  </si>
  <si>
    <t>3.2.1</t>
  </si>
  <si>
    <t>3.2.2</t>
  </si>
  <si>
    <t>3.2.3</t>
  </si>
  <si>
    <t>3.3</t>
  </si>
  <si>
    <t>Treinamento para apresentações:</t>
  </si>
  <si>
    <t>3.3.1</t>
  </si>
  <si>
    <t>3.4</t>
  </si>
  <si>
    <t>Workshops/seminários para jornalistas:</t>
  </si>
  <si>
    <t>3.4.1</t>
  </si>
  <si>
    <t>3.4.2</t>
  </si>
  <si>
    <t>3.4.3</t>
  </si>
  <si>
    <t>4.</t>
  </si>
  <si>
    <t>Monitoramento e Análise:</t>
  </si>
  <si>
    <t>4.1</t>
  </si>
  <si>
    <t>4.1.1</t>
  </si>
  <si>
    <t>4.1.2</t>
  </si>
  <si>
    <t>4.2</t>
  </si>
  <si>
    <t>Baixa – Nacional e Regional</t>
  </si>
  <si>
    <t>4.3</t>
  </si>
  <si>
    <t>Auditoria de imagem</t>
  </si>
  <si>
    <t>4.4</t>
  </si>
  <si>
    <t>Clipping Nacional – Jornais, Revistas e Portais de Notícias</t>
  </si>
  <si>
    <t>4.5</t>
  </si>
  <si>
    <t xml:space="preserve">Clipping Nacional - Rádio </t>
  </si>
  <si>
    <t>5.</t>
  </si>
  <si>
    <t>5.1</t>
  </si>
  <si>
    <t>5.1.1</t>
  </si>
  <si>
    <t>5.1.2</t>
  </si>
  <si>
    <t>5.1.3</t>
  </si>
  <si>
    <t>R$3.292,27</t>
  </si>
  <si>
    <t>5.2</t>
  </si>
  <si>
    <t>5.3</t>
  </si>
  <si>
    <t>Fotografia:</t>
  </si>
  <si>
    <t>5.3.1</t>
  </si>
  <si>
    <t>5.3.2</t>
  </si>
  <si>
    <t>5.3.3</t>
  </si>
  <si>
    <t>5.4</t>
  </si>
  <si>
    <t>5.4.1</t>
  </si>
  <si>
    <t>R$2.910,70</t>
  </si>
  <si>
    <t>5.4.2</t>
  </si>
  <si>
    <t>R$4.657,11</t>
  </si>
  <si>
    <t>5.4.3</t>
  </si>
  <si>
    <t>R$5.821,39</t>
  </si>
  <si>
    <t>5.5</t>
  </si>
  <si>
    <t>5.5.1</t>
  </si>
  <si>
    <t>5.5.2</t>
  </si>
  <si>
    <t>5.5.3</t>
  </si>
  <si>
    <t>5.6</t>
  </si>
  <si>
    <t>5.7</t>
  </si>
  <si>
    <t>Projeto editorial</t>
  </si>
  <si>
    <t>5.8</t>
  </si>
  <si>
    <t>5.8.1</t>
  </si>
  <si>
    <t>5.8.2</t>
  </si>
  <si>
    <t>5.8.3</t>
  </si>
  <si>
    <t>5.9</t>
  </si>
  <si>
    <t>5.9.1</t>
  </si>
  <si>
    <t>5.9.2</t>
  </si>
  <si>
    <t>5.9.3</t>
  </si>
  <si>
    <t>6.</t>
  </si>
  <si>
    <t>Prevenção e Gerenciamento de Crises</t>
  </si>
  <si>
    <t>6.1</t>
  </si>
  <si>
    <t>6.1.1</t>
  </si>
  <si>
    <t>6.2</t>
  </si>
  <si>
    <t>6.2.1</t>
  </si>
  <si>
    <t>6.3</t>
  </si>
  <si>
    <t>6.3.1</t>
  </si>
  <si>
    <t>6.4</t>
  </si>
  <si>
    <t>6.4.1</t>
  </si>
  <si>
    <t>6.5</t>
  </si>
  <si>
    <t>6.5.1</t>
  </si>
  <si>
    <t>6.6</t>
  </si>
  <si>
    <t>6.6.1</t>
  </si>
  <si>
    <t>7.</t>
  </si>
  <si>
    <t>7.1</t>
  </si>
  <si>
    <t>7.1.1</t>
  </si>
  <si>
    <t>7.1.2</t>
  </si>
  <si>
    <t>7.1.3</t>
  </si>
  <si>
    <t>7.2</t>
  </si>
  <si>
    <t>7.2.1</t>
  </si>
  <si>
    <t>7.2.2</t>
  </si>
  <si>
    <t>7.2.3</t>
  </si>
  <si>
    <t>8.</t>
  </si>
  <si>
    <t>Design Aplicado à Produção de Conteúdo para Relações Públicas</t>
  </si>
  <si>
    <t>8.1</t>
  </si>
  <si>
    <t>Projeto gráfico:</t>
  </si>
  <si>
    <t>8.1.1</t>
  </si>
  <si>
    <t>8.1.2</t>
  </si>
  <si>
    <t>8.1.3</t>
  </si>
  <si>
    <t>8.2</t>
  </si>
  <si>
    <t>8.2.1</t>
  </si>
  <si>
    <t>R$3.492,84</t>
  </si>
  <si>
    <t>8.2.2</t>
  </si>
  <si>
    <t>8.2.3</t>
  </si>
  <si>
    <t>R$23.285,58</t>
  </si>
  <si>
    <t>8.3</t>
  </si>
  <si>
    <t>8.3.1</t>
  </si>
  <si>
    <t>8.4</t>
  </si>
  <si>
    <t>8.4.1</t>
  </si>
  <si>
    <t>8.4.2</t>
  </si>
  <si>
    <t>8.4.3</t>
  </si>
  <si>
    <t>8.5</t>
  </si>
  <si>
    <t>8.5.1</t>
  </si>
  <si>
    <t>8.5.2</t>
  </si>
  <si>
    <t>8.5.3</t>
  </si>
  <si>
    <t>9.</t>
  </si>
  <si>
    <t>9.1</t>
  </si>
  <si>
    <t>9.1.1</t>
  </si>
  <si>
    <t>9.1.2</t>
  </si>
  <si>
    <t>9.1.3</t>
  </si>
  <si>
    <t>9.1.4</t>
  </si>
  <si>
    <t xml:space="preserve">Complexidade Altíssima </t>
  </si>
  <si>
    <t xml:space="preserve">Média </t>
  </si>
  <si>
    <t>Mediana</t>
  </si>
  <si>
    <t>ADMINISTRACAO PÚBLICA - VALORES UNITÁRIOS</t>
  </si>
  <si>
    <t>FORNECEDORES - VALOR UNITÁRIO</t>
  </si>
  <si>
    <t>VALOR UNITÁRIO</t>
  </si>
  <si>
    <t>VALOR GLOBAL</t>
  </si>
  <si>
    <t>VALOR UNITÁRIO SELECIONADO</t>
  </si>
  <si>
    <t>JUSTIFICATIVA</t>
  </si>
  <si>
    <t>PREÇO ESTIMADO</t>
  </si>
  <si>
    <t xml:space="preserve">MEC - Contrato nº 06/2021 - TA 3º R$ 03/2023 - R$ 3.650,790,49 - Vigência: 17/02/2024 (SEI nº 11451103) </t>
  </si>
  <si>
    <t xml:space="preserve">ANATEL - Contrato nº 29/2021- 3º TA/2023 R$ 3.492.248,27 - Vigência: 28/04/2024 (SEI nº 11451180) </t>
  </si>
  <si>
    <t xml:space="preserve">ANCINE - Contrato nº 14/2021 - R$ 279.995,38 - Vigência: 09/08/2024 - (SEI nº 11451330) </t>
  </si>
  <si>
    <t>TRANSPORTES - Contrato nº 04/2020 - 4º TA/2023 R$ 6.460.021,67 - Vigência: 07/04/2024 (SEI nº 11451552)</t>
  </si>
  <si>
    <t xml:space="preserve"> ABDI - Contrato nº 25/2022 - 3º TA R$ 6.514.515,47 - Vigência: 22/07/2024 (SEI nº  11471119)</t>
  </si>
  <si>
    <t xml:space="preserve">  BR + Comunicação - Pesquisa de Preço BR + Comunicação_R$ 25.933.314,08 (SEI nº 11452773)</t>
  </si>
  <si>
    <t xml:space="preserve">  CDN Comunicação - Pesquisa de Preço CDN Comunicação_R$ 31.314.402,42 (SEI nº 11452781)</t>
  </si>
  <si>
    <t xml:space="preserve">  IN. Pacto Comunicação - Pesquisa de Preço In.Pacto Comunicação_R$ 22.213.230,16 (SEI nº 11452770)</t>
  </si>
  <si>
    <t xml:space="preserve">   FSB Comunicação - Pesquisa de Preço FSB Comunicação_R$ 27.485.320,00 (SEI nº 11452777)</t>
  </si>
  <si>
    <t>MEDIA</t>
  </si>
  <si>
    <t>Média</t>
  </si>
  <si>
    <t>MEDIA SANEADA</t>
  </si>
  <si>
    <t>Média saneada</t>
  </si>
  <si>
    <t xml:space="preserve">Mediana </t>
  </si>
  <si>
    <t xml:space="preserve">Média saneada </t>
  </si>
  <si>
    <t>Media saneada</t>
  </si>
  <si>
    <t>Media Training em Situações de Crise:</t>
  </si>
  <si>
    <t>Análise de Jornais, Revistas, Blogs, Redes Sociais e Portais de Notícias:</t>
  </si>
  <si>
    <t>Elaboração de texto em Língua Portuguesa:</t>
  </si>
  <si>
    <t>Edição de texto em língua portuguesa</t>
  </si>
  <si>
    <t>Reportagem em vídeo (vídeo release):</t>
  </si>
  <si>
    <t>Vídeo depoimento para Imprensa e Públicos influenciadores nas Mídias Digitais:</t>
  </si>
  <si>
    <t>Podcast paraI Imprensa e Públicos influenciadores nas Mídias Sociais:</t>
  </si>
  <si>
    <t>5.6.1</t>
  </si>
  <si>
    <t>5.6.2</t>
  </si>
  <si>
    <t>5.6.3</t>
  </si>
  <si>
    <t>Conteúdo e Design para Apresentação:</t>
  </si>
  <si>
    <t>Banco de Mídia:</t>
  </si>
  <si>
    <t>Formação de Comitês de Crises:</t>
  </si>
  <si>
    <t>Fluxograma de Processo para Atuação na Crise:</t>
  </si>
  <si>
    <t>Mapeamento de Públicos Envolvidos na Crise:</t>
  </si>
  <si>
    <t>Manual de Crise:</t>
  </si>
  <si>
    <t>Gerenciamento de Crise Regional:</t>
  </si>
  <si>
    <t>Gerenciamento de Crise Nacional:</t>
  </si>
  <si>
    <t>Planejamento de ações institucionais para relacionamento com públicos influenciadores em ambientes digitais:</t>
  </si>
  <si>
    <t>Conteúdo Multimídia para Relacionamento em Ambientes  Digitais:</t>
  </si>
  <si>
    <t>Diagramação/Editoração de Publicações Impressas:</t>
  </si>
  <si>
    <t>Diagramação de Apresentações Eletrônicas:</t>
  </si>
  <si>
    <t>Infográficos Estáticos e/ou Impressos:</t>
  </si>
  <si>
    <t>Infográfico Dinâmico e/ou Interativo:</t>
  </si>
  <si>
    <t>Atendimento de Demandas do CONTRATANTE:</t>
  </si>
  <si>
    <t>TOTAL:</t>
  </si>
  <si>
    <t>-</t>
  </si>
  <si>
    <t xml:space="preserve">Produto/Serviço Comunicação Institucional </t>
  </si>
  <si>
    <t>PREÇO TOTAL ESTIMADO ANUAL</t>
  </si>
  <si>
    <t>MTUR/CULTURA Contrato nº 04/2023 - R$ 18.750.000,00 - Vigência: 12/04/2024 (SEI nº 11451103)</t>
  </si>
  <si>
    <t>M.Cidadania_ CT º 19/2022_ 2ºTA_ R$ 9.085.544,19 (SEI nº 11654135) Vigência: 01/07/2024</t>
  </si>
  <si>
    <t xml:space="preserve">MDR Contrato nº 24/2021 - 3º TA/2023 R$ 6.049.303,20 - Vigência: 10/05/2024 (SEI nº 11468755) </t>
  </si>
  <si>
    <t>M.Saúde_ CT nº 41/2022_ 2º TA _ R$ 13.242.687,53 (SEI nº 11654140) Vigência: 19/10/2024</t>
  </si>
  <si>
    <t>M. ECONOMIA_CT Nº 60/2020_4ºTA_R$ 13.671.881,63 (SEI nº 11656488) Vigência: 31/12/2024</t>
  </si>
  <si>
    <t>CAPES_CT Nº 09/2019_5º TA_R$ 3.750.705,00 (SEI nº 11655054) Vigência: 09/04/2024</t>
  </si>
  <si>
    <t>MEDIANA
TOTAL
(QNT * MEDIANA)</t>
  </si>
  <si>
    <t>DESVIO PADRÃO (DP)</t>
  </si>
  <si>
    <t>COEF DESVIO PADRAO
(MEDIA/DP)</t>
  </si>
  <si>
    <t>LIMITE SUPERIOR
(MEDIA + DP)</t>
  </si>
  <si>
    <t>LIMITE INFERIOR
(MEDIA - DP)</t>
  </si>
  <si>
    <t>Média Saneada
(Média desconsiderando valores acima do limite superior e abaixo do limite inferior)</t>
  </si>
  <si>
    <t>Plano Estratégico de Ações de Comunicação Institucional</t>
  </si>
  <si>
    <t>R$ 8.957,23</t>
  </si>
  <si>
    <t>R$ 9.557,67</t>
  </si>
  <si>
    <t>R$ 11.666,39</t>
  </si>
  <si>
    <t>R$ 12.482,69</t>
  </si>
  <si>
    <t>R$ 6.746,16</t>
  </si>
  <si>
    <t>R$ 8.503,69</t>
  </si>
  <si>
    <t>R$ 12.925,62</t>
  </si>
  <si>
    <t>R$ 17.007,38</t>
  </si>
  <si>
    <t>R$ 8.330,79</t>
  </si>
  <si>
    <t>R$ 9.801,36</t>
  </si>
  <si>
    <t>R$ 11.531,29</t>
  </si>
  <si>
    <t>R$ 10.204,43</t>
  </si>
  <si>
    <t xml:space="preserve">Média - Nacional e Regional </t>
  </si>
  <si>
    <t>Produção de Conteúdos:</t>
  </si>
  <si>
    <t>R$ 3.401,48</t>
  </si>
  <si>
    <t>R$ 3.968,39</t>
  </si>
  <si>
    <t>Ação de Relações Públicas Digital:</t>
  </si>
  <si>
    <t>Atendimento:</t>
  </si>
  <si>
    <t>Clipping Nacional -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</si>
</sst>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"/>
    <numFmt numFmtId="165" formatCode="[$R$ -416]#,##0.00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</font>
    <font>
      <b/>
      <i/>
      <sz val="12"/>
      <color theme="1"/>
      <name val="Calibri"/>
    </font>
    <font>
      <sz val="11"/>
      <name val="Calibri"/>
    </font>
    <font>
      <b/>
      <sz val="12"/>
      <color theme="1"/>
      <name val="Calibri"/>
    </font>
    <font>
      <b/>
      <sz val="12"/>
      <color rgb="FFFF0000"/>
      <name val="Calibri"/>
    </font>
    <font>
      <sz val="12"/>
      <color rgb="FFFF0000"/>
      <name val="Calibri"/>
    </font>
    <font>
      <sz val="12"/>
      <color rgb="FF000000"/>
      <name val="Calibri"/>
    </font>
    <font>
      <sz val="12"/>
      <color theme="1"/>
      <name val="Calibri"/>
    </font>
    <font>
      <sz val="12"/>
      <color theme="1"/>
      <name val="Calibri"/>
      <scheme val="minor"/>
    </font>
    <font>
      <sz val="11"/>
      <color theme="1"/>
      <name val="Calibri"/>
    </font>
    <font>
      <i/>
      <sz val="12"/>
      <color theme="4"/>
      <name val="Calibri"/>
    </font>
    <font>
      <i/>
      <sz val="12"/>
      <color theme="5"/>
      <name val="Calibri"/>
    </font>
    <font>
      <i/>
      <sz val="12"/>
      <color theme="7"/>
      <name val="Calibri"/>
    </font>
    <font>
      <i/>
      <sz val="12"/>
      <color theme="9"/>
      <name val="Calibri"/>
    </font>
    <font>
      <b/>
      <i/>
      <sz val="12"/>
      <color theme="4"/>
      <name val="Calibri"/>
    </font>
    <font>
      <b/>
      <i/>
      <sz val="12"/>
      <color theme="5"/>
      <name val="Calibri"/>
    </font>
    <font>
      <b/>
      <i/>
      <sz val="12"/>
      <color theme="7"/>
      <name val="Calibri"/>
    </font>
    <font>
      <b/>
      <i/>
      <sz val="12"/>
      <color theme="9"/>
      <name val="Calibri"/>
    </font>
    <font>
      <b/>
      <i/>
      <sz val="12"/>
      <color rgb="FFFF0000"/>
      <name val="Calibri"/>
    </font>
    <font>
      <i/>
      <sz val="12"/>
      <color rgb="FF4472C4"/>
      <name val="Calibri"/>
    </font>
    <font>
      <i/>
      <sz val="12"/>
      <color rgb="FFED7D31"/>
      <name val="Calibri"/>
    </font>
    <font>
      <i/>
      <sz val="12"/>
      <color rgb="FF70AD47"/>
      <name val="Calibri"/>
    </font>
    <font>
      <i/>
      <sz val="12"/>
      <color rgb="FFED7D31"/>
      <name val="Calibri"/>
      <scheme val="minor"/>
    </font>
    <font>
      <i/>
      <sz val="12"/>
      <color rgb="FFFFC000"/>
      <name val="Calibri"/>
    </font>
    <font>
      <b/>
      <i/>
      <sz val="12"/>
      <color rgb="FF000000"/>
      <name val="Calibri"/>
    </font>
    <font>
      <b/>
      <sz val="12"/>
      <color rgb="FFFFFFFF"/>
      <name val="Calibri"/>
    </font>
    <font>
      <b/>
      <i/>
      <sz val="12"/>
      <color rgb="FFFFC000"/>
      <name val="Calibri"/>
    </font>
    <font>
      <b/>
      <i/>
      <sz val="12"/>
      <color rgb="FF70AD47"/>
      <name val="Calibri"/>
    </font>
    <font>
      <sz val="11"/>
      <color theme="1"/>
      <name val="Calibri"/>
      <scheme val="minor"/>
    </font>
    <font>
      <b/>
      <sz val="12"/>
      <color rgb="FF000000"/>
      <name val="Calibri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name val="Calibri"/>
      <family val="2"/>
    </font>
    <font>
      <sz val="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BFBFBF"/>
        <bgColor rgb="FFBFBFBF"/>
      </patternFill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434343"/>
        <bgColor rgb="FF434343"/>
      </patternFill>
    </fill>
    <fill>
      <patternFill patternType="solid">
        <fgColor rgb="FF666666"/>
        <bgColor rgb="FF666666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D9D2E9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/>
    <xf numFmtId="0" fontId="0" fillId="0" borderId="3" xfId="0" applyBorder="1"/>
    <xf numFmtId="0" fontId="32" fillId="18" borderId="4" xfId="0" applyFont="1" applyFill="1" applyBorder="1" applyAlignment="1">
      <alignment horizontal="center" wrapText="1"/>
    </xf>
    <xf numFmtId="0" fontId="1" fillId="19" borderId="4" xfId="0" applyFont="1" applyFill="1" applyBorder="1" applyAlignment="1">
      <alignment wrapText="1"/>
    </xf>
    <xf numFmtId="0" fontId="1" fillId="20" borderId="4" xfId="0" applyFont="1" applyFill="1" applyBorder="1" applyAlignment="1">
      <alignment wrapText="1"/>
    </xf>
    <xf numFmtId="0" fontId="3" fillId="4" borderId="4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165" fontId="20" fillId="5" borderId="4" xfId="0" applyNumberFormat="1" applyFont="1" applyFill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  <xf numFmtId="0" fontId="17" fillId="5" borderId="4" xfId="0" applyFont="1" applyFill="1" applyBorder="1" applyAlignment="1">
      <alignment horizontal="left"/>
    </xf>
    <xf numFmtId="0" fontId="18" fillId="5" borderId="4" xfId="0" applyFont="1" applyFill="1" applyBorder="1" applyAlignment="1">
      <alignment horizontal="left"/>
    </xf>
    <xf numFmtId="0" fontId="19" fillId="5" borderId="4" xfId="0" applyFont="1" applyFill="1" applyBorder="1" applyAlignment="1">
      <alignment horizontal="left"/>
    </xf>
    <xf numFmtId="0" fontId="3" fillId="15" borderId="4" xfId="0" applyFont="1" applyFill="1" applyBorder="1" applyAlignment="1">
      <alignment horizontal="left"/>
    </xf>
    <xf numFmtId="0" fontId="11" fillId="5" borderId="4" xfId="0" applyFont="1" applyFill="1" applyBorder="1"/>
    <xf numFmtId="0" fontId="3" fillId="6" borderId="4" xfId="0" applyFont="1" applyFill="1" applyBorder="1" applyAlignment="1">
      <alignment horizontal="left"/>
    </xf>
    <xf numFmtId="4" fontId="3" fillId="6" borderId="4" xfId="0" applyNumberFormat="1" applyFont="1" applyFill="1" applyBorder="1"/>
    <xf numFmtId="0" fontId="3" fillId="6" borderId="4" xfId="0" applyFont="1" applyFill="1" applyBorder="1" applyAlignment="1">
      <alignment horizontal="center" wrapText="1"/>
    </xf>
    <xf numFmtId="165" fontId="6" fillId="6" borderId="4" xfId="0" applyNumberFormat="1" applyFont="1" applyFill="1" applyBorder="1" applyAlignment="1">
      <alignment horizontal="center"/>
    </xf>
    <xf numFmtId="165" fontId="7" fillId="6" borderId="4" xfId="0" applyNumberFormat="1" applyFont="1" applyFill="1" applyBorder="1" applyAlignment="1">
      <alignment horizontal="center"/>
    </xf>
    <xf numFmtId="164" fontId="22" fillId="6" borderId="4" xfId="0" applyNumberFormat="1" applyFont="1" applyFill="1" applyBorder="1" applyAlignment="1">
      <alignment horizontal="center"/>
    </xf>
    <xf numFmtId="164" fontId="28" fillId="6" borderId="4" xfId="0" applyNumberFormat="1" applyFont="1" applyFill="1" applyBorder="1" applyAlignment="1">
      <alignment horizontal="center"/>
    </xf>
    <xf numFmtId="164" fontId="29" fillId="6" borderId="4" xfId="0" applyNumberFormat="1" applyFont="1" applyFill="1" applyBorder="1" applyAlignment="1">
      <alignment horizontal="center"/>
    </xf>
    <xf numFmtId="164" fontId="20" fillId="6" borderId="4" xfId="0" applyNumberFormat="1" applyFont="1" applyFill="1" applyBorder="1" applyAlignment="1">
      <alignment horizontal="center"/>
    </xf>
    <xf numFmtId="164" fontId="20" fillId="15" borderId="4" xfId="0" applyNumberFormat="1" applyFont="1" applyFill="1" applyBorder="1" applyAlignment="1">
      <alignment horizontal="center"/>
    </xf>
    <xf numFmtId="164" fontId="11" fillId="6" borderId="4" xfId="0" applyNumberFormat="1" applyFont="1" applyFill="1" applyBorder="1"/>
    <xf numFmtId="49" fontId="2" fillId="2" borderId="4" xfId="0" applyNumberFormat="1" applyFont="1" applyFill="1" applyBorder="1" applyAlignment="1">
      <alignment horizontal="left"/>
    </xf>
    <xf numFmtId="4" fontId="2" fillId="7" borderId="4" xfId="0" applyNumberFormat="1" applyFont="1" applyFill="1" applyBorder="1" applyAlignment="1">
      <alignment horizontal="left"/>
    </xf>
    <xf numFmtId="0" fontId="3" fillId="2" borderId="4" xfId="0" applyFont="1" applyFill="1" applyBorder="1" applyAlignment="1">
      <alignment horizontal="center" wrapText="1"/>
    </xf>
    <xf numFmtId="165" fontId="9" fillId="0" borderId="4" xfId="0" applyNumberFormat="1" applyFont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 wrapText="1"/>
    </xf>
    <xf numFmtId="165" fontId="22" fillId="2" borderId="4" xfId="0" applyNumberFormat="1" applyFont="1" applyFill="1" applyBorder="1" applyAlignment="1">
      <alignment horizontal="center"/>
    </xf>
    <xf numFmtId="165" fontId="25" fillId="0" borderId="4" xfId="0" applyNumberFormat="1" applyFont="1" applyBorder="1" applyAlignment="1">
      <alignment horizontal="center"/>
    </xf>
    <xf numFmtId="165" fontId="23" fillId="0" borderId="4" xfId="0" applyNumberFormat="1" applyFont="1" applyBorder="1" applyAlignment="1">
      <alignment horizontal="center"/>
    </xf>
    <xf numFmtId="165" fontId="2" fillId="14" borderId="4" xfId="0" applyNumberFormat="1" applyFont="1" applyFill="1" applyBorder="1" applyAlignment="1">
      <alignment horizontal="center"/>
    </xf>
    <xf numFmtId="165" fontId="2" fillId="15" borderId="4" xfId="0" applyNumberFormat="1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center"/>
    </xf>
    <xf numFmtId="10" fontId="2" fillId="7" borderId="4" xfId="0" applyNumberFormat="1" applyFont="1" applyFill="1" applyBorder="1" applyAlignment="1">
      <alignment horizontal="center"/>
    </xf>
    <xf numFmtId="165" fontId="2" fillId="7" borderId="4" xfId="0" applyNumberFormat="1" applyFont="1" applyFill="1" applyBorder="1" applyAlignment="1">
      <alignment horizontal="center"/>
    </xf>
    <xf numFmtId="165" fontId="2" fillId="16" borderId="4" xfId="0" applyNumberFormat="1" applyFont="1" applyFill="1" applyBorder="1" applyAlignment="1">
      <alignment horizontal="center"/>
    </xf>
    <xf numFmtId="165" fontId="2" fillId="17" borderId="4" xfId="0" applyNumberFormat="1" applyFont="1" applyFill="1" applyBorder="1" applyAlignment="1">
      <alignment horizontal="center"/>
    </xf>
    <xf numFmtId="165" fontId="9" fillId="2" borderId="4" xfId="0" applyNumberFormat="1" applyFont="1" applyFill="1" applyBorder="1" applyAlignment="1">
      <alignment horizontal="center"/>
    </xf>
    <xf numFmtId="165" fontId="22" fillId="0" borderId="4" xfId="0" applyNumberFormat="1" applyFont="1" applyBorder="1" applyAlignment="1">
      <alignment horizontal="center"/>
    </xf>
    <xf numFmtId="165" fontId="25" fillId="2" borderId="4" xfId="0" applyNumberFormat="1" applyFont="1" applyFill="1" applyBorder="1" applyAlignment="1">
      <alignment horizontal="center"/>
    </xf>
    <xf numFmtId="165" fontId="23" fillId="2" borderId="4" xfId="0" applyNumberFormat="1" applyFont="1" applyFill="1" applyBorder="1" applyAlignment="1">
      <alignment horizontal="center"/>
    </xf>
    <xf numFmtId="4" fontId="3" fillId="6" borderId="4" xfId="0" applyNumberFormat="1" applyFont="1" applyFill="1" applyBorder="1" applyAlignment="1">
      <alignment horizontal="left"/>
    </xf>
    <xf numFmtId="165" fontId="12" fillId="6" borderId="4" xfId="0" applyNumberFormat="1" applyFont="1" applyFill="1" applyBorder="1" applyAlignment="1">
      <alignment horizontal="center" wrapText="1"/>
    </xf>
    <xf numFmtId="165" fontId="17" fillId="6" borderId="4" xfId="0" applyNumberFormat="1" applyFont="1" applyFill="1" applyBorder="1" applyAlignment="1">
      <alignment horizontal="center"/>
    </xf>
    <xf numFmtId="165" fontId="18" fillId="6" borderId="4" xfId="0" applyNumberFormat="1" applyFont="1" applyFill="1" applyBorder="1" applyAlignment="1">
      <alignment horizontal="center"/>
    </xf>
    <xf numFmtId="165" fontId="19" fillId="6" borderId="4" xfId="0" applyNumberFormat="1" applyFont="1" applyFill="1" applyBorder="1" applyAlignment="1">
      <alignment horizontal="center"/>
    </xf>
    <xf numFmtId="165" fontId="9" fillId="6" borderId="4" xfId="0" applyNumberFormat="1" applyFont="1" applyFill="1" applyBorder="1" applyAlignment="1">
      <alignment horizontal="center"/>
    </xf>
    <xf numFmtId="165" fontId="13" fillId="6" borderId="4" xfId="0" applyNumberFormat="1" applyFont="1" applyFill="1" applyBorder="1" applyAlignment="1">
      <alignment horizontal="center"/>
    </xf>
    <xf numFmtId="165" fontId="14" fillId="6" borderId="4" xfId="0" applyNumberFormat="1" applyFont="1" applyFill="1" applyBorder="1" applyAlignment="1">
      <alignment horizontal="center"/>
    </xf>
    <xf numFmtId="165" fontId="23" fillId="6" borderId="4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4" fontId="2" fillId="2" borderId="4" xfId="0" applyNumberFormat="1" applyFont="1" applyFill="1" applyBorder="1" applyAlignment="1">
      <alignment horizontal="left"/>
    </xf>
    <xf numFmtId="165" fontId="6" fillId="0" borderId="4" xfId="0" applyNumberFormat="1" applyFont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165" fontId="13" fillId="2" borderId="4" xfId="0" applyNumberFormat="1" applyFont="1" applyFill="1" applyBorder="1" applyAlignment="1">
      <alignment horizontal="center"/>
    </xf>
    <xf numFmtId="165" fontId="14" fillId="2" borderId="4" xfId="0" applyNumberFormat="1" applyFont="1" applyFill="1" applyBorder="1" applyAlignment="1">
      <alignment horizontal="center"/>
    </xf>
    <xf numFmtId="165" fontId="8" fillId="2" borderId="4" xfId="0" applyNumberFormat="1" applyFon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4" fontId="2" fillId="6" borderId="4" xfId="0" applyNumberFormat="1" applyFont="1" applyFill="1" applyBorder="1" applyAlignment="1">
      <alignment horizontal="left"/>
    </xf>
    <xf numFmtId="165" fontId="8" fillId="6" borderId="4" xfId="0" applyNumberFormat="1" applyFont="1" applyFill="1" applyBorder="1" applyAlignment="1">
      <alignment horizontal="center"/>
    </xf>
    <xf numFmtId="165" fontId="22" fillId="6" borderId="4" xfId="0" applyNumberFormat="1" applyFont="1" applyFill="1" applyBorder="1" applyAlignment="1">
      <alignment horizontal="center"/>
    </xf>
    <xf numFmtId="165" fontId="2" fillId="6" borderId="4" xfId="0" applyNumberFormat="1" applyFont="1" applyFill="1" applyBorder="1" applyAlignment="1">
      <alignment horizontal="center"/>
    </xf>
    <xf numFmtId="10" fontId="2" fillId="6" borderId="4" xfId="0" applyNumberFormat="1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left"/>
    </xf>
    <xf numFmtId="0" fontId="3" fillId="4" borderId="4" xfId="0" applyFont="1" applyFill="1" applyBorder="1" applyAlignment="1">
      <alignment horizontal="center" wrapText="1"/>
    </xf>
    <xf numFmtId="165" fontId="6" fillId="4" borderId="4" xfId="0" applyNumberFormat="1" applyFont="1" applyFill="1" applyBorder="1" applyAlignment="1">
      <alignment horizontal="center"/>
    </xf>
    <xf numFmtId="165" fontId="9" fillId="4" borderId="4" xfId="0" applyNumberFormat="1" applyFont="1" applyFill="1" applyBorder="1" applyAlignment="1">
      <alignment horizontal="center"/>
    </xf>
    <xf numFmtId="165" fontId="16" fillId="4" borderId="4" xfId="0" applyNumberFormat="1" applyFont="1" applyFill="1" applyBorder="1" applyAlignment="1">
      <alignment horizontal="center" wrapText="1"/>
    </xf>
    <xf numFmtId="165" fontId="17" fillId="4" borderId="4" xfId="0" applyNumberFormat="1" applyFont="1" applyFill="1" applyBorder="1" applyAlignment="1">
      <alignment horizontal="center"/>
    </xf>
    <xf numFmtId="165" fontId="18" fillId="4" borderId="4" xfId="0" applyNumberFormat="1" applyFont="1" applyFill="1" applyBorder="1" applyAlignment="1">
      <alignment horizontal="center"/>
    </xf>
    <xf numFmtId="165" fontId="19" fillId="4" borderId="4" xfId="0" applyNumberFormat="1" applyFont="1" applyFill="1" applyBorder="1" applyAlignment="1">
      <alignment horizontal="center"/>
    </xf>
    <xf numFmtId="165" fontId="3" fillId="6" borderId="4" xfId="0" applyNumberFormat="1" applyFont="1" applyFill="1" applyBorder="1" applyAlignment="1">
      <alignment horizontal="left"/>
    </xf>
    <xf numFmtId="165" fontId="2" fillId="6" borderId="4" xfId="0" applyNumberFormat="1" applyFont="1" applyFill="1" applyBorder="1" applyAlignment="1">
      <alignment horizontal="left"/>
    </xf>
    <xf numFmtId="165" fontId="24" fillId="0" borderId="4" xfId="0" applyNumberFormat="1" applyFont="1" applyBorder="1" applyAlignment="1">
      <alignment horizontal="center"/>
    </xf>
    <xf numFmtId="165" fontId="10" fillId="0" borderId="4" xfId="0" applyNumberFormat="1" applyFont="1" applyBorder="1" applyAlignment="1">
      <alignment horizontal="center"/>
    </xf>
    <xf numFmtId="4" fontId="3" fillId="5" borderId="4" xfId="0" applyNumberFormat="1" applyFont="1" applyFill="1" applyBorder="1" applyAlignment="1">
      <alignment horizontal="left"/>
    </xf>
    <xf numFmtId="0" fontId="3" fillId="5" borderId="4" xfId="0" applyFont="1" applyFill="1" applyBorder="1" applyAlignment="1">
      <alignment horizontal="center" wrapText="1"/>
    </xf>
    <xf numFmtId="165" fontId="6" fillId="5" borderId="4" xfId="0" applyNumberFormat="1" applyFont="1" applyFill="1" applyBorder="1" applyAlignment="1">
      <alignment horizontal="center"/>
    </xf>
    <xf numFmtId="165" fontId="9" fillId="5" borderId="4" xfId="0" applyNumberFormat="1" applyFont="1" applyFill="1" applyBorder="1" applyAlignment="1">
      <alignment horizontal="center"/>
    </xf>
    <xf numFmtId="165" fontId="16" fillId="5" borderId="4" xfId="0" applyNumberFormat="1" applyFont="1" applyFill="1" applyBorder="1" applyAlignment="1">
      <alignment horizontal="center" wrapText="1"/>
    </xf>
    <xf numFmtId="165" fontId="17" fillId="5" borderId="4" xfId="0" applyNumberFormat="1" applyFont="1" applyFill="1" applyBorder="1" applyAlignment="1">
      <alignment horizontal="center"/>
    </xf>
    <xf numFmtId="165" fontId="18" fillId="5" borderId="4" xfId="0" applyNumberFormat="1" applyFont="1" applyFill="1" applyBorder="1" applyAlignment="1">
      <alignment horizontal="center"/>
    </xf>
    <xf numFmtId="165" fontId="19" fillId="5" borderId="4" xfId="0" applyNumberFormat="1" applyFont="1" applyFill="1" applyBorder="1" applyAlignment="1">
      <alignment horizontal="center"/>
    </xf>
    <xf numFmtId="165" fontId="14" fillId="0" borderId="4" xfId="0" applyNumberFormat="1" applyFont="1" applyBorder="1" applyAlignment="1">
      <alignment horizontal="center"/>
    </xf>
    <xf numFmtId="165" fontId="21" fillId="2" borderId="4" xfId="0" applyNumberFormat="1" applyFont="1" applyFill="1" applyBorder="1" applyAlignment="1">
      <alignment horizontal="center" wrapText="1"/>
    </xf>
    <xf numFmtId="0" fontId="3" fillId="6" borderId="4" xfId="0" applyFont="1" applyFill="1" applyBorder="1" applyAlignment="1">
      <alignment horizontal="left" vertical="center"/>
    </xf>
    <xf numFmtId="4" fontId="3" fillId="6" borderId="4" xfId="0" applyNumberFormat="1" applyFont="1" applyFill="1" applyBorder="1" applyAlignment="1">
      <alignment horizontal="left" wrapText="1"/>
    </xf>
    <xf numFmtId="4" fontId="3" fillId="6" borderId="4" xfId="0" applyNumberFormat="1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165" fontId="2" fillId="6" borderId="4" xfId="0" applyNumberFormat="1" applyFont="1" applyFill="1" applyBorder="1" applyAlignment="1">
      <alignment horizontal="center" vertical="top" wrapText="1"/>
    </xf>
    <xf numFmtId="165" fontId="9" fillId="6" borderId="4" xfId="0" applyNumberFormat="1" applyFont="1" applyFill="1" applyBorder="1" applyAlignment="1">
      <alignment horizontal="center" vertical="top" wrapText="1"/>
    </xf>
    <xf numFmtId="165" fontId="12" fillId="6" borderId="4" xfId="0" applyNumberFormat="1" applyFont="1" applyFill="1" applyBorder="1" applyAlignment="1">
      <alignment horizontal="center" vertical="top" wrapText="1"/>
    </xf>
    <xf numFmtId="165" fontId="13" fillId="6" borderId="4" xfId="0" applyNumberFormat="1" applyFont="1" applyFill="1" applyBorder="1" applyAlignment="1">
      <alignment horizontal="center" vertical="top" wrapText="1"/>
    </xf>
    <xf numFmtId="165" fontId="14" fillId="6" borderId="4" xfId="0" applyNumberFormat="1" applyFont="1" applyFill="1" applyBorder="1" applyAlignment="1">
      <alignment horizontal="center" vertical="top" wrapText="1"/>
    </xf>
    <xf numFmtId="165" fontId="15" fillId="6" borderId="4" xfId="0" applyNumberFormat="1" applyFont="1" applyFill="1" applyBorder="1" applyAlignment="1">
      <alignment horizontal="center" vertical="top" wrapText="1"/>
    </xf>
    <xf numFmtId="165" fontId="15" fillId="6" borderId="4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left" vertical="top"/>
    </xf>
    <xf numFmtId="165" fontId="2" fillId="6" borderId="4" xfId="0" applyNumberFormat="1" applyFont="1" applyFill="1" applyBorder="1" applyAlignment="1">
      <alignment horizontal="center" wrapText="1"/>
    </xf>
    <xf numFmtId="165" fontId="13" fillId="6" borderId="4" xfId="0" applyNumberFormat="1" applyFont="1" applyFill="1" applyBorder="1" applyAlignment="1">
      <alignment horizontal="center" wrapText="1"/>
    </xf>
    <xf numFmtId="165" fontId="14" fillId="6" borderId="4" xfId="0" applyNumberFormat="1" applyFont="1" applyFill="1" applyBorder="1" applyAlignment="1">
      <alignment horizontal="center" wrapText="1"/>
    </xf>
    <xf numFmtId="165" fontId="15" fillId="6" borderId="4" xfId="0" applyNumberFormat="1" applyFont="1" applyFill="1" applyBorder="1" applyAlignment="1">
      <alignment horizontal="center" wrapText="1"/>
    </xf>
    <xf numFmtId="0" fontId="30" fillId="0" borderId="4" xfId="0" applyFont="1" applyBorder="1"/>
    <xf numFmtId="165" fontId="12" fillId="2" borderId="4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left" vertical="top"/>
    </xf>
    <xf numFmtId="4" fontId="3" fillId="5" borderId="4" xfId="0" applyNumberFormat="1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165" fontId="26" fillId="2" borderId="4" xfId="0" applyNumberFormat="1" applyFont="1" applyFill="1" applyBorder="1" applyAlignment="1">
      <alignment horizontal="center"/>
    </xf>
    <xf numFmtId="165" fontId="3" fillId="14" borderId="4" xfId="0" applyNumberFormat="1" applyFont="1" applyFill="1" applyBorder="1" applyAlignment="1">
      <alignment horizontal="center"/>
    </xf>
    <xf numFmtId="0" fontId="3" fillId="14" borderId="4" xfId="0" applyFont="1" applyFill="1" applyBorder="1" applyAlignment="1">
      <alignment horizontal="center"/>
    </xf>
    <xf numFmtId="165" fontId="3" fillId="15" borderId="4" xfId="0" applyNumberFormat="1" applyFont="1" applyFill="1" applyBorder="1" applyAlignment="1">
      <alignment horizontal="center"/>
    </xf>
    <xf numFmtId="165" fontId="3" fillId="17" borderId="4" xfId="0" applyNumberFormat="1" applyFont="1" applyFill="1" applyBorder="1" applyAlignment="1">
      <alignment horizontal="center"/>
    </xf>
    <xf numFmtId="0" fontId="33" fillId="6" borderId="4" xfId="0" applyFont="1" applyFill="1" applyBorder="1" applyAlignment="1">
      <alignment horizontal="left" vertical="center"/>
    </xf>
    <xf numFmtId="4" fontId="33" fillId="6" borderId="4" xfId="0" applyNumberFormat="1" applyFont="1" applyFill="1" applyBorder="1" applyAlignment="1">
      <alignment horizontal="left" vertical="top" wrapText="1"/>
    </xf>
    <xf numFmtId="0" fontId="33" fillId="6" borderId="4" xfId="0" applyFont="1" applyFill="1" applyBorder="1" applyAlignment="1">
      <alignment horizontal="left"/>
    </xf>
    <xf numFmtId="4" fontId="33" fillId="6" borderId="4" xfId="0" applyNumberFormat="1" applyFont="1" applyFill="1" applyBorder="1" applyAlignment="1">
      <alignment horizontal="left"/>
    </xf>
    <xf numFmtId="164" fontId="5" fillId="17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31" fillId="3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164" fontId="5" fillId="15" borderId="4" xfId="0" applyNumberFormat="1" applyFont="1" applyFill="1" applyBorder="1" applyAlignment="1">
      <alignment horizontal="center" vertical="center" wrapText="1"/>
    </xf>
    <xf numFmtId="164" fontId="5" fillId="16" borderId="4" xfId="0" applyNumberFormat="1" applyFont="1" applyFill="1" applyBorder="1" applyAlignment="1">
      <alignment horizontal="center" vertical="center" wrapText="1"/>
    </xf>
    <xf numFmtId="164" fontId="5" fillId="14" borderId="4" xfId="0" applyNumberFormat="1" applyFont="1" applyFill="1" applyBorder="1" applyAlignment="1">
      <alignment horizontal="center" vertical="center" wrapText="1"/>
    </xf>
    <xf numFmtId="164" fontId="5" fillId="9" borderId="4" xfId="0" applyNumberFormat="1" applyFont="1" applyFill="1" applyBorder="1" applyAlignment="1">
      <alignment horizontal="center" vertical="center" wrapText="1"/>
    </xf>
    <xf numFmtId="164" fontId="5" fillId="10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/>
    </xf>
    <xf numFmtId="164" fontId="5" fillId="11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164" fontId="34" fillId="3" borderId="4" xfId="0" applyNumberFormat="1" applyFont="1" applyFill="1" applyBorder="1" applyAlignment="1">
      <alignment horizontal="center" vertical="center" wrapText="1"/>
    </xf>
    <xf numFmtId="0" fontId="35" fillId="0" borderId="4" xfId="0" applyFont="1" applyBorder="1"/>
    <xf numFmtId="164" fontId="27" fillId="12" borderId="4" xfId="0" applyNumberFormat="1" applyFont="1" applyFill="1" applyBorder="1" applyAlignment="1">
      <alignment horizontal="center" vertical="center" wrapText="1"/>
    </xf>
    <xf numFmtId="164" fontId="27" fillId="1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00FF"/>
    <pageSetUpPr fitToPage="1"/>
  </sheetPr>
  <dimension ref="A1:AK13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13" sqref="D113"/>
    </sheetView>
  </sheetViews>
  <sheetFormatPr defaultColWidth="14.42578125" defaultRowHeight="15" customHeight="1" x14ac:dyDescent="0.25"/>
  <cols>
    <col min="1" max="1" width="5.5703125" customWidth="1"/>
    <col min="2" max="2" width="8.140625" customWidth="1"/>
    <col min="3" max="3" width="55.140625" customWidth="1"/>
    <col min="4" max="4" width="13.85546875" customWidth="1"/>
    <col min="5" max="5" width="17.7109375" customWidth="1"/>
    <col min="6" max="6" width="17.140625" customWidth="1"/>
    <col min="7" max="7" width="16.42578125" customWidth="1"/>
    <col min="8" max="8" width="17.5703125" customWidth="1"/>
    <col min="9" max="9" width="17.7109375" customWidth="1"/>
    <col min="10" max="12" width="16.42578125" customWidth="1"/>
    <col min="13" max="15" width="17.7109375" customWidth="1"/>
    <col min="16" max="18" width="16.28515625" customWidth="1"/>
    <col min="19" max="19" width="17.42578125" customWidth="1"/>
    <col min="20" max="20" width="16.28515625" customWidth="1"/>
    <col min="21" max="21" width="17.5703125" hidden="1" customWidth="1"/>
    <col min="22" max="22" width="16.28515625" customWidth="1"/>
    <col min="23" max="23" width="17.5703125" hidden="1" customWidth="1"/>
    <col min="24" max="24" width="16.28515625" customWidth="1"/>
    <col min="25" max="25" width="15.140625" customWidth="1"/>
    <col min="26" max="26" width="17.42578125" customWidth="1"/>
    <col min="27" max="27" width="16.28515625" customWidth="1"/>
    <col min="28" max="28" width="17.5703125" customWidth="1"/>
    <col min="29" max="31" width="17.42578125" customWidth="1"/>
    <col min="32" max="32" width="16.28515625" hidden="1" customWidth="1"/>
    <col min="33" max="33" width="16" hidden="1" customWidth="1"/>
    <col min="34" max="34" width="23.28515625" hidden="1" customWidth="1"/>
    <col min="35" max="35" width="16.28515625" customWidth="1"/>
    <col min="36" max="36" width="16" style="5" customWidth="1"/>
    <col min="37" max="37" width="23.28515625" customWidth="1"/>
  </cols>
  <sheetData>
    <row r="1" spans="1:37" ht="27" customHeight="1" x14ac:dyDescent="0.25">
      <c r="A1" s="4"/>
      <c r="B1" s="136" t="s">
        <v>223</v>
      </c>
      <c r="C1" s="125"/>
      <c r="D1" s="137" t="s">
        <v>0</v>
      </c>
      <c r="E1" s="139" t="s">
        <v>173</v>
      </c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40" t="s">
        <v>174</v>
      </c>
      <c r="Q1" s="125"/>
      <c r="R1" s="125"/>
      <c r="S1" s="125"/>
      <c r="T1" s="131" t="s">
        <v>175</v>
      </c>
      <c r="U1" s="125"/>
      <c r="V1" s="125"/>
      <c r="W1" s="125"/>
      <c r="X1" s="125"/>
      <c r="Y1" s="125"/>
      <c r="Z1" s="125"/>
      <c r="AA1" s="125"/>
      <c r="AB1" s="125"/>
      <c r="AC1" s="129" t="s">
        <v>176</v>
      </c>
      <c r="AD1" s="125"/>
      <c r="AE1" s="125"/>
      <c r="AF1" s="130" t="s">
        <v>177</v>
      </c>
      <c r="AG1" s="130" t="s">
        <v>178</v>
      </c>
      <c r="AH1" s="130" t="s">
        <v>179</v>
      </c>
      <c r="AI1" s="124" t="s">
        <v>177</v>
      </c>
      <c r="AJ1" s="124" t="s">
        <v>178</v>
      </c>
      <c r="AK1" s="124" t="s">
        <v>224</v>
      </c>
    </row>
    <row r="2" spans="1:37" ht="57.75" customHeight="1" x14ac:dyDescent="0.25">
      <c r="A2" s="4"/>
      <c r="B2" s="125"/>
      <c r="C2" s="125"/>
      <c r="D2" s="138"/>
      <c r="E2" s="126" t="s">
        <v>180</v>
      </c>
      <c r="F2" s="126" t="s">
        <v>225</v>
      </c>
      <c r="G2" s="127" t="s">
        <v>181</v>
      </c>
      <c r="H2" s="127" t="s">
        <v>182</v>
      </c>
      <c r="I2" s="127" t="s">
        <v>226</v>
      </c>
      <c r="J2" s="126" t="s">
        <v>183</v>
      </c>
      <c r="K2" s="126" t="s">
        <v>227</v>
      </c>
      <c r="L2" s="126" t="s">
        <v>184</v>
      </c>
      <c r="M2" s="126" t="s">
        <v>228</v>
      </c>
      <c r="N2" s="126" t="s">
        <v>229</v>
      </c>
      <c r="O2" s="126" t="s">
        <v>230</v>
      </c>
      <c r="P2" s="128" t="s">
        <v>185</v>
      </c>
      <c r="Q2" s="132" t="s">
        <v>186</v>
      </c>
      <c r="R2" s="133" t="s">
        <v>187</v>
      </c>
      <c r="S2" s="135" t="s">
        <v>188</v>
      </c>
      <c r="T2" s="131" t="s">
        <v>171</v>
      </c>
      <c r="U2" s="129" t="s">
        <v>189</v>
      </c>
      <c r="V2" s="131" t="s">
        <v>172</v>
      </c>
      <c r="W2" s="129" t="s">
        <v>231</v>
      </c>
      <c r="X2" s="127" t="s">
        <v>232</v>
      </c>
      <c r="Y2" s="127" t="s">
        <v>233</v>
      </c>
      <c r="Z2" s="127" t="s">
        <v>234</v>
      </c>
      <c r="AA2" s="127" t="s">
        <v>235</v>
      </c>
      <c r="AB2" s="131" t="s">
        <v>236</v>
      </c>
      <c r="AC2" s="129" t="s">
        <v>190</v>
      </c>
      <c r="AD2" s="129" t="s">
        <v>172</v>
      </c>
      <c r="AE2" s="129" t="s">
        <v>191</v>
      </c>
      <c r="AF2" s="125"/>
      <c r="AG2" s="125"/>
      <c r="AH2" s="125"/>
      <c r="AI2" s="125"/>
      <c r="AJ2" s="125"/>
      <c r="AK2" s="125"/>
    </row>
    <row r="3" spans="1:37" ht="72" customHeight="1" x14ac:dyDescent="0.25">
      <c r="A3" s="4"/>
      <c r="B3" s="125"/>
      <c r="C3" s="125"/>
      <c r="D3" s="138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</row>
    <row r="4" spans="1:37" ht="15.75" customHeight="1" x14ac:dyDescent="0.25">
      <c r="A4" s="1"/>
      <c r="B4" s="9" t="s">
        <v>1</v>
      </c>
      <c r="C4" s="9" t="s">
        <v>2</v>
      </c>
      <c r="D4" s="10"/>
      <c r="E4" s="11"/>
      <c r="F4" s="11"/>
      <c r="G4" s="12"/>
      <c r="H4" s="12"/>
      <c r="I4" s="11"/>
      <c r="J4" s="12"/>
      <c r="K4" s="12"/>
      <c r="L4" s="12"/>
      <c r="M4" s="11"/>
      <c r="N4" s="11"/>
      <c r="O4" s="11"/>
      <c r="P4" s="13"/>
      <c r="Q4" s="13"/>
      <c r="R4" s="14"/>
      <c r="S4" s="15"/>
      <c r="T4" s="10"/>
      <c r="U4" s="16"/>
      <c r="V4" s="10"/>
      <c r="W4" s="16"/>
      <c r="X4" s="17"/>
      <c r="Y4" s="17"/>
      <c r="Z4" s="17"/>
      <c r="AA4" s="17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15.75" customHeight="1" x14ac:dyDescent="0.25">
      <c r="A5" s="2"/>
      <c r="B5" s="18" t="s">
        <v>3</v>
      </c>
      <c r="C5" s="19" t="s">
        <v>4</v>
      </c>
      <c r="D5" s="20"/>
      <c r="E5" s="21"/>
      <c r="F5" s="22"/>
      <c r="G5" s="21"/>
      <c r="H5" s="21"/>
      <c r="I5" s="21"/>
      <c r="J5" s="21"/>
      <c r="K5" s="21"/>
      <c r="L5" s="21"/>
      <c r="M5" s="21"/>
      <c r="N5" s="21"/>
      <c r="O5" s="21"/>
      <c r="P5" s="23"/>
      <c r="Q5" s="23"/>
      <c r="R5" s="24"/>
      <c r="S5" s="25"/>
      <c r="T5" s="26"/>
      <c r="U5" s="27"/>
      <c r="V5" s="26"/>
      <c r="W5" s="27"/>
      <c r="X5" s="28"/>
      <c r="Y5" s="28"/>
      <c r="Z5" s="28"/>
      <c r="AA5" s="28"/>
      <c r="AB5" s="26"/>
      <c r="AC5" s="26"/>
      <c r="AD5" s="26"/>
      <c r="AE5" s="26"/>
      <c r="AF5" s="26"/>
      <c r="AG5" s="26"/>
      <c r="AH5" s="26"/>
      <c r="AI5" s="26"/>
      <c r="AJ5" s="26"/>
      <c r="AK5" s="26"/>
    </row>
    <row r="6" spans="1:37" ht="15.75" customHeight="1" x14ac:dyDescent="0.25">
      <c r="A6" s="2"/>
      <c r="B6" s="29" t="s">
        <v>5</v>
      </c>
      <c r="C6" s="30" t="s">
        <v>6</v>
      </c>
      <c r="D6" s="31">
        <v>1</v>
      </c>
      <c r="E6" s="32"/>
      <c r="F6" s="32">
        <v>23305</v>
      </c>
      <c r="G6" s="32"/>
      <c r="H6" s="32"/>
      <c r="I6" s="32"/>
      <c r="J6" s="32">
        <v>28704</v>
      </c>
      <c r="K6" s="32"/>
      <c r="L6" s="32"/>
      <c r="M6" s="32"/>
      <c r="N6" s="32"/>
      <c r="O6" s="32"/>
      <c r="P6" s="33">
        <v>131855.92000000001</v>
      </c>
      <c r="Q6" s="34">
        <v>77760</v>
      </c>
      <c r="R6" s="35">
        <v>27979.02</v>
      </c>
      <c r="S6" s="36">
        <v>41800</v>
      </c>
      <c r="T6" s="37">
        <f t="shared" ref="T6:T7" si="0">AVERAGEIF(E6:S6,"&lt;&gt;")</f>
        <v>55233.99</v>
      </c>
      <c r="U6" s="38">
        <f t="shared" ref="U6:U49" si="1">T6*$D6</f>
        <v>55233.99</v>
      </c>
      <c r="V6" s="37">
        <f t="shared" ref="V6:V7" si="2">MEDIAN(E6:S6)</f>
        <v>35252</v>
      </c>
      <c r="W6" s="38">
        <f t="shared" ref="W6:W137" si="3">V6*$D6</f>
        <v>35252</v>
      </c>
      <c r="X6" s="39">
        <f t="shared" ref="X6:X7" si="4">STDEVP(E6:S6)</f>
        <v>38783.474857827016</v>
      </c>
      <c r="Y6" s="40">
        <f t="shared" ref="Y6:Y7" si="5">(X6/T6)</f>
        <v>0.70216681535820635</v>
      </c>
      <c r="Z6" s="41">
        <f t="shared" ref="Z6:Z7" si="6">T6+X6</f>
        <v>94017.464857827013</v>
      </c>
      <c r="AA6" s="41">
        <f t="shared" ref="AA6:AA7" si="7">T6-X6</f>
        <v>16450.515142172982</v>
      </c>
      <c r="AB6" s="37">
        <f t="shared" ref="AB6:AB7" si="8">AVERAGEIFS(E6:S6,E6:S6,"&lt;"&amp;Z6,E6:S6,"&gt;"&amp;AA6)</f>
        <v>39909.603999999999</v>
      </c>
      <c r="AC6" s="38">
        <f t="shared" ref="AC6:AC7" si="9">T6*$D6</f>
        <v>55233.99</v>
      </c>
      <c r="AD6" s="38">
        <f t="shared" ref="AD6:AD7" si="10">V6*$D6</f>
        <v>35252</v>
      </c>
      <c r="AE6" s="38">
        <f t="shared" ref="AE6:AE7" si="11">AB6*$D6</f>
        <v>39909.603999999999</v>
      </c>
      <c r="AF6" s="42">
        <v>93046.7</v>
      </c>
      <c r="AG6" s="42" t="s">
        <v>190</v>
      </c>
      <c r="AH6" s="42">
        <f t="shared" ref="AH6:AH7" si="12">AF6*$D6</f>
        <v>93046.7</v>
      </c>
      <c r="AI6" s="43">
        <f t="shared" ref="AI6:AI7" si="13">MIN(AB6,V6,T6)</f>
        <v>35252</v>
      </c>
      <c r="AJ6" s="6" t="s">
        <v>172</v>
      </c>
      <c r="AK6" s="43">
        <f t="shared" ref="AK6:AK7" si="14">AI6*$D6</f>
        <v>35252</v>
      </c>
    </row>
    <row r="7" spans="1:37" ht="15.75" customHeight="1" x14ac:dyDescent="0.25">
      <c r="A7" s="1"/>
      <c r="B7" s="29" t="s">
        <v>7</v>
      </c>
      <c r="C7" s="30" t="s">
        <v>8</v>
      </c>
      <c r="D7" s="31">
        <v>1</v>
      </c>
      <c r="E7" s="44"/>
      <c r="F7" s="32">
        <v>27465</v>
      </c>
      <c r="G7" s="44"/>
      <c r="H7" s="44"/>
      <c r="I7" s="32">
        <v>19802.05</v>
      </c>
      <c r="J7" s="44"/>
      <c r="K7" s="44"/>
      <c r="L7" s="44">
        <v>35200</v>
      </c>
      <c r="M7" s="44"/>
      <c r="N7" s="44"/>
      <c r="O7" s="44"/>
      <c r="P7" s="33">
        <v>91133.94</v>
      </c>
      <c r="Q7" s="45">
        <v>116640</v>
      </c>
      <c r="R7" s="46">
        <v>32659.200000000001</v>
      </c>
      <c r="S7" s="47">
        <v>68000</v>
      </c>
      <c r="T7" s="37">
        <f t="shared" si="0"/>
        <v>55842.884285714288</v>
      </c>
      <c r="U7" s="38">
        <f t="shared" si="1"/>
        <v>55842.884285714288</v>
      </c>
      <c r="V7" s="37">
        <f t="shared" si="2"/>
        <v>35200</v>
      </c>
      <c r="W7" s="38">
        <f t="shared" si="3"/>
        <v>35200</v>
      </c>
      <c r="X7" s="39">
        <f t="shared" si="4"/>
        <v>34137.121178171939</v>
      </c>
      <c r="Y7" s="40">
        <f t="shared" si="5"/>
        <v>0.61130655435906434</v>
      </c>
      <c r="Z7" s="41">
        <f t="shared" si="6"/>
        <v>89980.00546388622</v>
      </c>
      <c r="AA7" s="41">
        <f t="shared" si="7"/>
        <v>21705.763107542349</v>
      </c>
      <c r="AB7" s="37">
        <f t="shared" si="8"/>
        <v>40831.050000000003</v>
      </c>
      <c r="AC7" s="38">
        <f t="shared" si="9"/>
        <v>55842.884285714288</v>
      </c>
      <c r="AD7" s="38">
        <f t="shared" si="10"/>
        <v>35200</v>
      </c>
      <c r="AE7" s="38">
        <f t="shared" si="11"/>
        <v>40831.050000000003</v>
      </c>
      <c r="AF7" s="42">
        <v>61154.35</v>
      </c>
      <c r="AG7" s="42" t="s">
        <v>193</v>
      </c>
      <c r="AH7" s="42">
        <f t="shared" si="12"/>
        <v>61154.35</v>
      </c>
      <c r="AI7" s="43">
        <f t="shared" si="13"/>
        <v>35200</v>
      </c>
      <c r="AJ7" s="6" t="s">
        <v>172</v>
      </c>
      <c r="AK7" s="43">
        <f t="shared" si="14"/>
        <v>35200</v>
      </c>
    </row>
    <row r="8" spans="1:37" ht="15.75" x14ac:dyDescent="0.25">
      <c r="A8" s="2"/>
      <c r="B8" s="18" t="s">
        <v>10</v>
      </c>
      <c r="C8" s="48" t="s">
        <v>11</v>
      </c>
      <c r="D8" s="20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49"/>
      <c r="Q8" s="50"/>
      <c r="R8" s="51"/>
      <c r="S8" s="52"/>
      <c r="T8" s="52"/>
      <c r="U8" s="38">
        <f t="shared" si="1"/>
        <v>0</v>
      </c>
      <c r="V8" s="52"/>
      <c r="W8" s="38">
        <f t="shared" si="3"/>
        <v>0</v>
      </c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7"/>
      <c r="AK8" s="52"/>
    </row>
    <row r="9" spans="1:37" ht="15.75" customHeight="1" x14ac:dyDescent="0.25">
      <c r="A9" s="2"/>
      <c r="B9" s="29" t="s">
        <v>12</v>
      </c>
      <c r="C9" s="30" t="s">
        <v>6</v>
      </c>
      <c r="D9" s="31">
        <v>1</v>
      </c>
      <c r="E9" s="44"/>
      <c r="F9" s="32">
        <v>52602.5</v>
      </c>
      <c r="G9" s="32"/>
      <c r="H9" s="32"/>
      <c r="I9" s="44">
        <v>22229.37</v>
      </c>
      <c r="J9" s="44">
        <v>25861.34</v>
      </c>
      <c r="K9" s="44"/>
      <c r="L9" s="44"/>
      <c r="M9" s="44"/>
      <c r="N9" s="44"/>
      <c r="O9" s="44"/>
      <c r="P9" s="33">
        <v>80352.289999999994</v>
      </c>
      <c r="Q9" s="34">
        <v>55366.05</v>
      </c>
      <c r="R9" s="46">
        <v>31026.240000000002</v>
      </c>
      <c r="S9" s="47">
        <v>35600</v>
      </c>
      <c r="T9" s="37">
        <f t="shared" ref="T9:T10" si="15">AVERAGEIF(E9:S9,"&lt;&gt;")</f>
        <v>43291.112857142856</v>
      </c>
      <c r="U9" s="38">
        <f t="shared" si="1"/>
        <v>43291.112857142856</v>
      </c>
      <c r="V9" s="37">
        <f t="shared" ref="V9:V10" si="16">MEDIAN(E9:S9)</f>
        <v>35600</v>
      </c>
      <c r="W9" s="38">
        <f t="shared" si="3"/>
        <v>35600</v>
      </c>
      <c r="X9" s="39">
        <f t="shared" ref="X9:X10" si="17">STDEVP(E9:S9)</f>
        <v>19134.901567396024</v>
      </c>
      <c r="Y9" s="40">
        <f t="shared" ref="Y9:Y10" si="18">(X9/T9)</f>
        <v>0.44200530558176315</v>
      </c>
      <c r="Z9" s="41">
        <f t="shared" ref="Z9:Z10" si="19">T9+X9</f>
        <v>62426.01442453888</v>
      </c>
      <c r="AA9" s="41">
        <f t="shared" ref="AA9:AA10" si="20">T9-X9</f>
        <v>24156.211289746832</v>
      </c>
      <c r="AB9" s="37">
        <f t="shared" ref="AB9:AB10" si="21">AVERAGEIFS(E9:S9,E9:S9,"&lt;"&amp;Z9,E9:S9,"&gt;"&amp;AA9)</f>
        <v>40091.226000000002</v>
      </c>
      <c r="AC9" s="38">
        <f t="shared" ref="AC9:AC10" si="22">T9*$D9</f>
        <v>43291.112857142856</v>
      </c>
      <c r="AD9" s="38">
        <f t="shared" ref="AD9:AD10" si="23">V9*$D9</f>
        <v>35600</v>
      </c>
      <c r="AE9" s="38">
        <f t="shared" ref="AE9:AE10" si="24">AB9*$D9</f>
        <v>40091.226000000002</v>
      </c>
      <c r="AF9" s="42">
        <v>80619.009999999995</v>
      </c>
      <c r="AG9" s="42" t="s">
        <v>192</v>
      </c>
      <c r="AH9" s="42">
        <f t="shared" ref="AH9:AH10" si="25">AF9*$D9</f>
        <v>80619.009999999995</v>
      </c>
      <c r="AI9" s="43">
        <f t="shared" ref="AI9:AI10" si="26">MIN(AB9,V9,T9)</f>
        <v>35600</v>
      </c>
      <c r="AJ9" s="6" t="s">
        <v>172</v>
      </c>
      <c r="AK9" s="43">
        <f t="shared" ref="AK9:AK10" si="27">AI9*$D9</f>
        <v>35600</v>
      </c>
    </row>
    <row r="10" spans="1:37" ht="15.75" customHeight="1" x14ac:dyDescent="0.25">
      <c r="A10" s="1"/>
      <c r="B10" s="29" t="s">
        <v>13</v>
      </c>
      <c r="C10" s="30" t="s">
        <v>9</v>
      </c>
      <c r="D10" s="31">
        <v>1</v>
      </c>
      <c r="E10" s="44"/>
      <c r="F10" s="32">
        <v>58906</v>
      </c>
      <c r="G10" s="32">
        <v>8149.95</v>
      </c>
      <c r="H10" s="32"/>
      <c r="I10" s="44">
        <v>30265.58</v>
      </c>
      <c r="J10" s="44">
        <v>38996.85</v>
      </c>
      <c r="K10" s="44"/>
      <c r="L10" s="44">
        <v>33050.660000000003</v>
      </c>
      <c r="M10" s="44"/>
      <c r="N10" s="44"/>
      <c r="O10" s="44"/>
      <c r="P10" s="33">
        <v>67050.080000000002</v>
      </c>
      <c r="Q10" s="34">
        <v>88084.33</v>
      </c>
      <c r="R10" s="46">
        <v>61959.11</v>
      </c>
      <c r="S10" s="47">
        <v>46980</v>
      </c>
      <c r="T10" s="37">
        <f t="shared" si="15"/>
        <v>48160.284444444442</v>
      </c>
      <c r="U10" s="38">
        <f t="shared" si="1"/>
        <v>48160.284444444442</v>
      </c>
      <c r="V10" s="37">
        <f t="shared" si="16"/>
        <v>46980</v>
      </c>
      <c r="W10" s="38">
        <f t="shared" si="3"/>
        <v>46980</v>
      </c>
      <c r="X10" s="39">
        <f t="shared" si="17"/>
        <v>22339.157055906773</v>
      </c>
      <c r="Y10" s="40">
        <f t="shared" si="18"/>
        <v>0.46385018929188904</v>
      </c>
      <c r="Z10" s="41">
        <f t="shared" si="19"/>
        <v>70499.441500351211</v>
      </c>
      <c r="AA10" s="41">
        <f t="shared" si="20"/>
        <v>25821.127388537669</v>
      </c>
      <c r="AB10" s="37">
        <f t="shared" si="21"/>
        <v>48172.611428571421</v>
      </c>
      <c r="AC10" s="38">
        <f t="shared" si="22"/>
        <v>48160.284444444442</v>
      </c>
      <c r="AD10" s="38">
        <f t="shared" si="23"/>
        <v>46980</v>
      </c>
      <c r="AE10" s="38">
        <f t="shared" si="24"/>
        <v>48172.611428571421</v>
      </c>
      <c r="AF10" s="42">
        <v>66893.39</v>
      </c>
      <c r="AG10" s="42" t="s">
        <v>192</v>
      </c>
      <c r="AH10" s="42">
        <f t="shared" si="25"/>
        <v>66893.39</v>
      </c>
      <c r="AI10" s="43">
        <f t="shared" si="26"/>
        <v>46980</v>
      </c>
      <c r="AJ10" s="6" t="s">
        <v>172</v>
      </c>
      <c r="AK10" s="43">
        <f t="shared" si="27"/>
        <v>46980</v>
      </c>
    </row>
    <row r="11" spans="1:37" ht="15.75" customHeight="1" x14ac:dyDescent="0.25">
      <c r="A11" s="2"/>
      <c r="B11" s="18" t="s">
        <v>14</v>
      </c>
      <c r="C11" s="48" t="s">
        <v>15</v>
      </c>
      <c r="D11" s="20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49"/>
      <c r="Q11" s="54"/>
      <c r="R11" s="55"/>
      <c r="S11" s="56"/>
      <c r="T11" s="52"/>
      <c r="U11" s="38">
        <f t="shared" si="1"/>
        <v>0</v>
      </c>
      <c r="V11" s="52"/>
      <c r="W11" s="38">
        <f t="shared" si="3"/>
        <v>0</v>
      </c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7"/>
      <c r="AK11" s="52"/>
    </row>
    <row r="12" spans="1:37" ht="15.75" customHeight="1" x14ac:dyDescent="0.25">
      <c r="A12" s="2"/>
      <c r="B12" s="57" t="s">
        <v>16</v>
      </c>
      <c r="C12" s="58" t="s">
        <v>17</v>
      </c>
      <c r="D12" s="31">
        <v>1</v>
      </c>
      <c r="E12" s="59"/>
      <c r="F12" s="32"/>
      <c r="G12" s="60">
        <v>11642.8</v>
      </c>
      <c r="H12" s="60"/>
      <c r="I12" s="59"/>
      <c r="J12" s="44">
        <v>20378.37</v>
      </c>
      <c r="K12" s="44">
        <v>6967.62</v>
      </c>
      <c r="L12" s="59"/>
      <c r="M12" s="59"/>
      <c r="N12" s="59"/>
      <c r="O12" s="59"/>
      <c r="P12" s="33">
        <v>24526.03</v>
      </c>
      <c r="Q12" s="61">
        <v>49983.4</v>
      </c>
      <c r="R12" s="62">
        <v>45000</v>
      </c>
      <c r="S12" s="47">
        <v>24000</v>
      </c>
      <c r="T12" s="37">
        <f t="shared" ref="T12:T15" si="28">AVERAGEIF(E12:S12,"&lt;&gt;")</f>
        <v>26071.174285714285</v>
      </c>
      <c r="U12" s="38">
        <f t="shared" si="1"/>
        <v>26071.174285714285</v>
      </c>
      <c r="V12" s="37">
        <f t="shared" ref="V12:V15" si="29">MEDIAN(E12:S12)</f>
        <v>24000</v>
      </c>
      <c r="W12" s="38">
        <f t="shared" si="3"/>
        <v>24000</v>
      </c>
      <c r="X12" s="39">
        <f t="shared" ref="X12:X15" si="30">STDEVP(E12:S12)</f>
        <v>14843.488263639243</v>
      </c>
      <c r="Y12" s="40">
        <f t="shared" ref="Y12:Y15" si="31">(X12/T12)</f>
        <v>0.56934482892750793</v>
      </c>
      <c r="Z12" s="41">
        <f t="shared" ref="Z12:Z15" si="32">T12+X12</f>
        <v>40914.662549353525</v>
      </c>
      <c r="AA12" s="41">
        <f t="shared" ref="AA12:AA15" si="33">T12-X12</f>
        <v>11227.686022075042</v>
      </c>
      <c r="AB12" s="37">
        <f t="shared" ref="AB12:AB15" si="34">AVERAGEIFS(E12:S12,E12:S12,"&lt;"&amp;Z12,E12:S12,"&gt;"&amp;AA12)</f>
        <v>20136.8</v>
      </c>
      <c r="AC12" s="38">
        <f t="shared" ref="AC12:AC15" si="35">T12*$D12</f>
        <v>26071.174285714285</v>
      </c>
      <c r="AD12" s="38">
        <f t="shared" ref="AD12:AD15" si="36">V12*$D12</f>
        <v>24000</v>
      </c>
      <c r="AE12" s="38">
        <f t="shared" ref="AE12:AE15" si="37">AB12*$D12</f>
        <v>20136.8</v>
      </c>
      <c r="AF12" s="42">
        <v>22968.13</v>
      </c>
      <c r="AG12" s="42" t="s">
        <v>194</v>
      </c>
      <c r="AH12" s="42">
        <f t="shared" ref="AH12:AH15" si="38">AF12*$D12</f>
        <v>22968.13</v>
      </c>
      <c r="AI12" s="43">
        <f t="shared" ref="AI12:AI15" si="39">MIN(AB12,V12,T12)</f>
        <v>20136.8</v>
      </c>
      <c r="AJ12" s="6" t="s">
        <v>192</v>
      </c>
      <c r="AK12" s="43">
        <f t="shared" ref="AK12:AK15" si="40">AI12*$D12</f>
        <v>20136.8</v>
      </c>
    </row>
    <row r="13" spans="1:37" ht="15.75" customHeight="1" x14ac:dyDescent="0.25">
      <c r="A13" s="2"/>
      <c r="B13" s="57" t="s">
        <v>18</v>
      </c>
      <c r="C13" s="58" t="s">
        <v>19</v>
      </c>
      <c r="D13" s="31">
        <v>1</v>
      </c>
      <c r="E13" s="59"/>
      <c r="F13" s="32"/>
      <c r="G13" s="59"/>
      <c r="H13" s="60"/>
      <c r="I13" s="59"/>
      <c r="J13" s="44">
        <v>26896.57</v>
      </c>
      <c r="K13" s="44">
        <v>12683.56</v>
      </c>
      <c r="L13" s="59"/>
      <c r="M13" s="59"/>
      <c r="N13" s="59"/>
      <c r="O13" s="59"/>
      <c r="P13" s="33">
        <v>44217.599999999999</v>
      </c>
      <c r="Q13" s="34">
        <v>74508.19</v>
      </c>
      <c r="R13" s="62">
        <v>74000</v>
      </c>
      <c r="S13" s="36">
        <v>45600</v>
      </c>
      <c r="T13" s="37">
        <f t="shared" si="28"/>
        <v>46317.653333333328</v>
      </c>
      <c r="U13" s="38">
        <f t="shared" si="1"/>
        <v>46317.653333333328</v>
      </c>
      <c r="V13" s="37">
        <f t="shared" si="29"/>
        <v>44908.800000000003</v>
      </c>
      <c r="W13" s="38">
        <f t="shared" si="3"/>
        <v>44908.800000000003</v>
      </c>
      <c r="X13" s="39">
        <f t="shared" si="30"/>
        <v>22636.16073540127</v>
      </c>
      <c r="Y13" s="40">
        <f t="shared" si="31"/>
        <v>0.48871562150388032</v>
      </c>
      <c r="Z13" s="41">
        <f t="shared" si="32"/>
        <v>68953.814068734602</v>
      </c>
      <c r="AA13" s="41">
        <f t="shared" si="33"/>
        <v>23681.492597932058</v>
      </c>
      <c r="AB13" s="37">
        <f t="shared" si="34"/>
        <v>38904.723333333335</v>
      </c>
      <c r="AC13" s="38">
        <f t="shared" si="35"/>
        <v>46317.653333333328</v>
      </c>
      <c r="AD13" s="38">
        <f t="shared" si="36"/>
        <v>44908.800000000003</v>
      </c>
      <c r="AE13" s="38">
        <f t="shared" si="37"/>
        <v>38904.723333333335</v>
      </c>
      <c r="AF13" s="42">
        <v>38904.720000000001</v>
      </c>
      <c r="AG13" s="42" t="s">
        <v>194</v>
      </c>
      <c r="AH13" s="42">
        <f t="shared" si="38"/>
        <v>38904.720000000001</v>
      </c>
      <c r="AI13" s="43">
        <f t="shared" si="39"/>
        <v>38904.723333333335</v>
      </c>
      <c r="AJ13" s="6" t="s">
        <v>192</v>
      </c>
      <c r="AK13" s="43">
        <f t="shared" si="40"/>
        <v>38904.723333333335</v>
      </c>
    </row>
    <row r="14" spans="1:37" ht="15.75" customHeight="1" x14ac:dyDescent="0.25">
      <c r="A14" s="2"/>
      <c r="B14" s="57" t="s">
        <v>20</v>
      </c>
      <c r="C14" s="58" t="s">
        <v>21</v>
      </c>
      <c r="D14" s="31">
        <v>1</v>
      </c>
      <c r="E14" s="44"/>
      <c r="F14" s="44"/>
      <c r="G14" s="44"/>
      <c r="H14" s="63"/>
      <c r="I14" s="44"/>
      <c r="J14" s="44">
        <v>39809.99</v>
      </c>
      <c r="K14" s="44">
        <v>17278.96</v>
      </c>
      <c r="L14" s="44"/>
      <c r="M14" s="44"/>
      <c r="N14" s="44"/>
      <c r="O14" s="44"/>
      <c r="P14" s="33">
        <v>57662.77</v>
      </c>
      <c r="Q14" s="34">
        <v>105656.8</v>
      </c>
      <c r="R14" s="62">
        <v>92000</v>
      </c>
      <c r="S14" s="36">
        <v>61200</v>
      </c>
      <c r="T14" s="37">
        <f t="shared" si="28"/>
        <v>62268.08666666667</v>
      </c>
      <c r="U14" s="38">
        <f t="shared" si="1"/>
        <v>62268.08666666667</v>
      </c>
      <c r="V14" s="37">
        <f t="shared" si="29"/>
        <v>59431.384999999995</v>
      </c>
      <c r="W14" s="38">
        <f t="shared" si="3"/>
        <v>59431.384999999995</v>
      </c>
      <c r="X14" s="39">
        <f t="shared" si="30"/>
        <v>29769.404008224985</v>
      </c>
      <c r="Y14" s="40">
        <f t="shared" si="31"/>
        <v>0.47808445066871041</v>
      </c>
      <c r="Z14" s="41">
        <f t="shared" si="32"/>
        <v>92037.490674891655</v>
      </c>
      <c r="AA14" s="41">
        <f t="shared" si="33"/>
        <v>32498.682658441685</v>
      </c>
      <c r="AB14" s="37">
        <f t="shared" si="34"/>
        <v>62668.19</v>
      </c>
      <c r="AC14" s="38">
        <f t="shared" si="35"/>
        <v>62268.08666666667</v>
      </c>
      <c r="AD14" s="38">
        <f t="shared" si="36"/>
        <v>59431.384999999995</v>
      </c>
      <c r="AE14" s="38">
        <f t="shared" si="37"/>
        <v>62668.19</v>
      </c>
      <c r="AF14" s="42">
        <v>52890.92</v>
      </c>
      <c r="AG14" s="42" t="s">
        <v>194</v>
      </c>
      <c r="AH14" s="42">
        <f t="shared" si="38"/>
        <v>52890.92</v>
      </c>
      <c r="AI14" s="43">
        <f t="shared" si="39"/>
        <v>59431.384999999995</v>
      </c>
      <c r="AJ14" s="6" t="s">
        <v>172</v>
      </c>
      <c r="AK14" s="43">
        <f t="shared" si="40"/>
        <v>59431.384999999995</v>
      </c>
    </row>
    <row r="15" spans="1:37" ht="15.75" x14ac:dyDescent="0.25">
      <c r="A15" s="2"/>
      <c r="B15" s="122" t="s">
        <v>22</v>
      </c>
      <c r="C15" s="123" t="s">
        <v>237</v>
      </c>
      <c r="D15" s="20">
        <v>1</v>
      </c>
      <c r="E15" s="21"/>
      <c r="F15" s="53">
        <v>48338</v>
      </c>
      <c r="G15" s="66"/>
      <c r="H15" s="66">
        <v>34303.5</v>
      </c>
      <c r="I15" s="66">
        <v>25998.35</v>
      </c>
      <c r="J15" s="66">
        <v>54368.12</v>
      </c>
      <c r="K15" s="21"/>
      <c r="L15" s="53"/>
      <c r="M15" s="66">
        <v>15664.14</v>
      </c>
      <c r="N15" s="21"/>
      <c r="O15" s="21"/>
      <c r="P15" s="49">
        <v>92123.79</v>
      </c>
      <c r="Q15" s="67">
        <v>106392.11</v>
      </c>
      <c r="R15" s="62">
        <v>110000</v>
      </c>
      <c r="S15" s="36">
        <v>92000</v>
      </c>
      <c r="T15" s="37">
        <f t="shared" si="28"/>
        <v>64354.223333333335</v>
      </c>
      <c r="U15" s="38">
        <f t="shared" si="1"/>
        <v>64354.223333333335</v>
      </c>
      <c r="V15" s="37">
        <f t="shared" si="29"/>
        <v>54368.12</v>
      </c>
      <c r="W15" s="38">
        <f t="shared" si="3"/>
        <v>54368.12</v>
      </c>
      <c r="X15" s="68">
        <f t="shared" si="30"/>
        <v>34135.910579677751</v>
      </c>
      <c r="Y15" s="69">
        <f t="shared" si="31"/>
        <v>0.53043776789699038</v>
      </c>
      <c r="Z15" s="68">
        <f t="shared" si="32"/>
        <v>98490.133913011086</v>
      </c>
      <c r="AA15" s="68">
        <f t="shared" si="33"/>
        <v>30218.312753655584</v>
      </c>
      <c r="AB15" s="37">
        <f t="shared" si="34"/>
        <v>64226.681999999993</v>
      </c>
      <c r="AC15" s="38">
        <f t="shared" si="35"/>
        <v>64354.223333333335</v>
      </c>
      <c r="AD15" s="38">
        <f t="shared" si="36"/>
        <v>54368.12</v>
      </c>
      <c r="AE15" s="38">
        <f t="shared" si="37"/>
        <v>64226.681999999993</v>
      </c>
      <c r="AF15" s="42">
        <v>64412.41</v>
      </c>
      <c r="AG15" s="42" t="s">
        <v>190</v>
      </c>
      <c r="AH15" s="42">
        <f t="shared" si="38"/>
        <v>64412.41</v>
      </c>
      <c r="AI15" s="43">
        <f t="shared" si="39"/>
        <v>54368.12</v>
      </c>
      <c r="AJ15" s="6" t="s">
        <v>172</v>
      </c>
      <c r="AK15" s="43">
        <f t="shared" si="40"/>
        <v>54368.12</v>
      </c>
    </row>
    <row r="16" spans="1:37" ht="15.75" x14ac:dyDescent="0.25">
      <c r="A16" s="2"/>
      <c r="B16" s="9" t="s">
        <v>23</v>
      </c>
      <c r="C16" s="70" t="s">
        <v>24</v>
      </c>
      <c r="D16" s="71"/>
      <c r="E16" s="72"/>
      <c r="F16" s="73"/>
      <c r="G16" s="72"/>
      <c r="H16" s="72"/>
      <c r="I16" s="72"/>
      <c r="J16" s="72"/>
      <c r="K16" s="72"/>
      <c r="L16" s="72"/>
      <c r="M16" s="72"/>
      <c r="N16" s="72"/>
      <c r="O16" s="72"/>
      <c r="P16" s="74"/>
      <c r="Q16" s="75"/>
      <c r="R16" s="76"/>
      <c r="S16" s="77"/>
      <c r="T16" s="77"/>
      <c r="U16" s="38">
        <f t="shared" si="1"/>
        <v>0</v>
      </c>
      <c r="V16" s="77"/>
      <c r="W16" s="38">
        <f t="shared" si="3"/>
        <v>0</v>
      </c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8"/>
      <c r="AK16" s="77"/>
    </row>
    <row r="17" spans="1:37" ht="15.75" customHeight="1" x14ac:dyDescent="0.25">
      <c r="A17" s="2"/>
      <c r="B17" s="18" t="s">
        <v>25</v>
      </c>
      <c r="C17" s="48" t="s">
        <v>26</v>
      </c>
      <c r="D17" s="78"/>
      <c r="E17" s="79"/>
      <c r="F17" s="68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52"/>
      <c r="U17" s="38">
        <f t="shared" si="1"/>
        <v>0</v>
      </c>
      <c r="V17" s="52"/>
      <c r="W17" s="38">
        <f t="shared" si="3"/>
        <v>0</v>
      </c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7"/>
      <c r="AK17" s="52"/>
    </row>
    <row r="18" spans="1:37" ht="15.75" customHeight="1" x14ac:dyDescent="0.25">
      <c r="A18" s="2"/>
      <c r="B18" s="57" t="s">
        <v>27</v>
      </c>
      <c r="C18" s="58" t="s">
        <v>17</v>
      </c>
      <c r="D18" s="31">
        <v>12</v>
      </c>
      <c r="E18" s="44">
        <v>12548.12</v>
      </c>
      <c r="F18" s="44"/>
      <c r="G18" s="44"/>
      <c r="H18" s="44"/>
      <c r="I18" s="44"/>
      <c r="J18" s="44">
        <v>14971.33</v>
      </c>
      <c r="K18" s="44"/>
      <c r="L18" s="44">
        <v>17097.599999999999</v>
      </c>
      <c r="M18" s="44">
        <v>10981.38</v>
      </c>
      <c r="N18" s="44" t="s">
        <v>238</v>
      </c>
      <c r="O18" s="44"/>
      <c r="P18" s="33">
        <v>36950.589999999997</v>
      </c>
      <c r="Q18" s="34">
        <v>20356.54</v>
      </c>
      <c r="R18" s="46">
        <v>21333.18</v>
      </c>
      <c r="S18" s="47">
        <v>36900</v>
      </c>
      <c r="T18" s="37">
        <f t="shared" ref="T18:T21" si="41">AVERAGEIF(E18:S18,"&lt;&gt;")</f>
        <v>21392.342499999999</v>
      </c>
      <c r="U18" s="38">
        <f t="shared" si="1"/>
        <v>256708.11</v>
      </c>
      <c r="V18" s="37">
        <f t="shared" ref="V18:V21" si="42">MEDIAN(E18:S18)</f>
        <v>18727.07</v>
      </c>
      <c r="W18" s="38">
        <f t="shared" si="3"/>
        <v>224724.84</v>
      </c>
      <c r="X18" s="39">
        <f t="shared" ref="X18:X21" si="43">STDEVP(E18:S18)</f>
        <v>9551.8684029706328</v>
      </c>
      <c r="Y18" s="40">
        <f t="shared" ref="Y18:Y21" si="44">(X18/T18)</f>
        <v>0.44650876373032233</v>
      </c>
      <c r="Z18" s="41">
        <f t="shared" ref="Z18:Z21" si="45">T18+X18</f>
        <v>30944.210902970633</v>
      </c>
      <c r="AA18" s="41">
        <f t="shared" ref="AA18:AA21" si="46">T18-X18</f>
        <v>11840.474097029366</v>
      </c>
      <c r="AB18" s="37">
        <f t="shared" ref="AB18:AB21" si="47">AVERAGEIFS(E18:S18,E18:S18,"&lt;"&amp;Z18,E18:S18,"&gt;"&amp;AA18)</f>
        <v>17261.353999999999</v>
      </c>
      <c r="AC18" s="38">
        <f t="shared" ref="AC18:AC21" si="48">T18*$D18</f>
        <v>256708.11</v>
      </c>
      <c r="AD18" s="38">
        <f t="shared" ref="AD18:AD21" si="49">V18*$D18</f>
        <v>224724.84</v>
      </c>
      <c r="AE18" s="38">
        <f t="shared" ref="AE18:AE21" si="50">AB18*$D18</f>
        <v>207136.24799999999</v>
      </c>
      <c r="AF18" s="42">
        <v>17393.53</v>
      </c>
      <c r="AG18" s="42" t="s">
        <v>192</v>
      </c>
      <c r="AH18" s="42">
        <f t="shared" ref="AH18:AH21" si="51">AF18*$D18</f>
        <v>208722.36</v>
      </c>
      <c r="AI18" s="43">
        <f t="shared" ref="AI18:AI21" si="52">MIN(AB18,V18,T18)</f>
        <v>17261.353999999999</v>
      </c>
      <c r="AJ18" s="6" t="s">
        <v>192</v>
      </c>
      <c r="AK18" s="43">
        <f t="shared" ref="AK18:AK21" si="53">AI18*$D18</f>
        <v>207136.24799999999</v>
      </c>
    </row>
    <row r="19" spans="1:37" ht="15.75" customHeight="1" x14ac:dyDescent="0.25">
      <c r="A19" s="2"/>
      <c r="B19" s="57" t="s">
        <v>28</v>
      </c>
      <c r="C19" s="58" t="s">
        <v>19</v>
      </c>
      <c r="D19" s="31">
        <v>12</v>
      </c>
      <c r="E19" s="44"/>
      <c r="F19" s="44">
        <v>36952.5</v>
      </c>
      <c r="G19" s="44"/>
      <c r="H19" s="44"/>
      <c r="I19" s="44"/>
      <c r="J19" s="44">
        <v>20654.189999999999</v>
      </c>
      <c r="K19" s="44"/>
      <c r="L19" s="44">
        <v>24858.66</v>
      </c>
      <c r="M19" s="44"/>
      <c r="N19" s="44" t="s">
        <v>239</v>
      </c>
      <c r="O19" s="44"/>
      <c r="P19" s="33">
        <v>57652.41</v>
      </c>
      <c r="Q19" s="34">
        <v>22618.38</v>
      </c>
      <c r="R19" s="62">
        <v>28930</v>
      </c>
      <c r="S19" s="47">
        <v>61500</v>
      </c>
      <c r="T19" s="37">
        <f t="shared" si="41"/>
        <v>36166.591428571432</v>
      </c>
      <c r="U19" s="38">
        <f t="shared" si="1"/>
        <v>433999.09714285715</v>
      </c>
      <c r="V19" s="37">
        <f t="shared" si="42"/>
        <v>28930</v>
      </c>
      <c r="W19" s="38">
        <f t="shared" si="3"/>
        <v>347160</v>
      </c>
      <c r="X19" s="39">
        <f t="shared" si="43"/>
        <v>15622.629381334194</v>
      </c>
      <c r="Y19" s="40">
        <f t="shared" si="44"/>
        <v>0.43196300132924315</v>
      </c>
      <c r="Z19" s="41">
        <f t="shared" si="45"/>
        <v>51789.22080990563</v>
      </c>
      <c r="AA19" s="41">
        <f t="shared" si="46"/>
        <v>20543.962047237237</v>
      </c>
      <c r="AB19" s="37">
        <f t="shared" si="47"/>
        <v>26802.746000000003</v>
      </c>
      <c r="AC19" s="38">
        <f t="shared" si="48"/>
        <v>433999.09714285715</v>
      </c>
      <c r="AD19" s="38">
        <f t="shared" si="49"/>
        <v>347160</v>
      </c>
      <c r="AE19" s="38">
        <f t="shared" si="50"/>
        <v>321632.95200000005</v>
      </c>
      <c r="AF19" s="42">
        <v>26972.23</v>
      </c>
      <c r="AG19" s="42" t="s">
        <v>192</v>
      </c>
      <c r="AH19" s="42">
        <f t="shared" si="51"/>
        <v>323666.76</v>
      </c>
      <c r="AI19" s="43">
        <f t="shared" si="52"/>
        <v>26802.746000000003</v>
      </c>
      <c r="AJ19" s="6" t="s">
        <v>192</v>
      </c>
      <c r="AK19" s="43">
        <f t="shared" si="53"/>
        <v>321632.95200000005</v>
      </c>
    </row>
    <row r="20" spans="1:37" ht="15.75" customHeight="1" x14ac:dyDescent="0.25">
      <c r="A20" s="2"/>
      <c r="B20" s="57" t="s">
        <v>29</v>
      </c>
      <c r="C20" s="58" t="s">
        <v>21</v>
      </c>
      <c r="D20" s="31">
        <v>12</v>
      </c>
      <c r="E20" s="59"/>
      <c r="F20" s="32">
        <v>47940</v>
      </c>
      <c r="G20" s="59"/>
      <c r="H20" s="59"/>
      <c r="I20" s="44">
        <v>22815</v>
      </c>
      <c r="J20" s="44">
        <v>28036.42</v>
      </c>
      <c r="K20" s="44">
        <v>27078.61</v>
      </c>
      <c r="L20" s="44">
        <v>32358.14</v>
      </c>
      <c r="M20" s="59"/>
      <c r="N20" s="44" t="s">
        <v>240</v>
      </c>
      <c r="O20" s="59"/>
      <c r="P20" s="33">
        <v>80613.16</v>
      </c>
      <c r="Q20" s="80">
        <v>31783.93</v>
      </c>
      <c r="R20" s="62">
        <v>39495.5</v>
      </c>
      <c r="S20" s="36">
        <v>82160</v>
      </c>
      <c r="T20" s="37">
        <f t="shared" si="41"/>
        <v>43586.751111111109</v>
      </c>
      <c r="U20" s="38">
        <f t="shared" si="1"/>
        <v>523041.01333333331</v>
      </c>
      <c r="V20" s="37">
        <f t="shared" si="42"/>
        <v>32358.14</v>
      </c>
      <c r="W20" s="38">
        <f t="shared" si="3"/>
        <v>388297.68</v>
      </c>
      <c r="X20" s="39">
        <f t="shared" si="43"/>
        <v>21358.643982891299</v>
      </c>
      <c r="Y20" s="40">
        <f t="shared" si="44"/>
        <v>0.49002606155352024</v>
      </c>
      <c r="Z20" s="41">
        <f t="shared" si="45"/>
        <v>64945.395094002408</v>
      </c>
      <c r="AA20" s="41">
        <f t="shared" si="46"/>
        <v>22228.10712821981</v>
      </c>
      <c r="AB20" s="37">
        <f t="shared" si="47"/>
        <v>32786.799999999996</v>
      </c>
      <c r="AC20" s="38">
        <f t="shared" si="48"/>
        <v>523041.01333333331</v>
      </c>
      <c r="AD20" s="38">
        <f t="shared" si="49"/>
        <v>388297.68</v>
      </c>
      <c r="AE20" s="38">
        <f t="shared" si="50"/>
        <v>393441.6</v>
      </c>
      <c r="AF20" s="42">
        <v>37357.71</v>
      </c>
      <c r="AG20" s="42" t="s">
        <v>192</v>
      </c>
      <c r="AH20" s="42">
        <f t="shared" si="51"/>
        <v>448292.52</v>
      </c>
      <c r="AI20" s="43">
        <f t="shared" si="52"/>
        <v>32358.14</v>
      </c>
      <c r="AJ20" s="6" t="s">
        <v>172</v>
      </c>
      <c r="AK20" s="43">
        <f t="shared" si="53"/>
        <v>388297.68</v>
      </c>
    </row>
    <row r="21" spans="1:37" ht="15.75" customHeight="1" x14ac:dyDescent="0.25">
      <c r="A21" s="1"/>
      <c r="B21" s="57" t="s">
        <v>30</v>
      </c>
      <c r="C21" s="58" t="s">
        <v>31</v>
      </c>
      <c r="D21" s="31">
        <v>12</v>
      </c>
      <c r="E21" s="44"/>
      <c r="F21" s="44">
        <v>56530</v>
      </c>
      <c r="G21" s="44"/>
      <c r="H21" s="44"/>
      <c r="I21" s="81">
        <v>29674.67</v>
      </c>
      <c r="J21" s="44">
        <v>41262</v>
      </c>
      <c r="K21" s="44"/>
      <c r="L21" s="44">
        <v>41386.660000000003</v>
      </c>
      <c r="M21" s="44"/>
      <c r="N21" s="44" t="s">
        <v>241</v>
      </c>
      <c r="O21" s="44"/>
      <c r="P21" s="33">
        <v>99505.26</v>
      </c>
      <c r="Q21" s="80">
        <v>54722.8</v>
      </c>
      <c r="R21" s="62">
        <v>50468</v>
      </c>
      <c r="S21" s="47">
        <v>101500</v>
      </c>
      <c r="T21" s="37">
        <f t="shared" si="41"/>
        <v>59381.173750000002</v>
      </c>
      <c r="U21" s="38">
        <f t="shared" si="1"/>
        <v>712574.08499999996</v>
      </c>
      <c r="V21" s="37">
        <f t="shared" si="42"/>
        <v>52595.4</v>
      </c>
      <c r="W21" s="38">
        <f t="shared" si="3"/>
        <v>631144.80000000005</v>
      </c>
      <c r="X21" s="39">
        <f t="shared" si="43"/>
        <v>25069.39237808375</v>
      </c>
      <c r="Y21" s="40">
        <f t="shared" si="44"/>
        <v>0.42217744774847515</v>
      </c>
      <c r="Z21" s="41">
        <f t="shared" si="45"/>
        <v>84450.566128083752</v>
      </c>
      <c r="AA21" s="41">
        <f t="shared" si="46"/>
        <v>34311.781371916251</v>
      </c>
      <c r="AB21" s="37">
        <f t="shared" si="47"/>
        <v>48873.892000000007</v>
      </c>
      <c r="AC21" s="38">
        <f t="shared" si="48"/>
        <v>712574.08499999996</v>
      </c>
      <c r="AD21" s="38">
        <f t="shared" si="49"/>
        <v>631144.80000000005</v>
      </c>
      <c r="AE21" s="38">
        <f t="shared" si="50"/>
        <v>586486.70400000014</v>
      </c>
      <c r="AF21" s="42">
        <v>53210.2</v>
      </c>
      <c r="AG21" s="42" t="s">
        <v>192</v>
      </c>
      <c r="AH21" s="42">
        <f t="shared" si="51"/>
        <v>638522.39999999991</v>
      </c>
      <c r="AI21" s="43">
        <f t="shared" si="52"/>
        <v>48873.892000000007</v>
      </c>
      <c r="AJ21" s="6" t="s">
        <v>192</v>
      </c>
      <c r="AK21" s="43">
        <f t="shared" si="53"/>
        <v>586486.70400000014</v>
      </c>
    </row>
    <row r="22" spans="1:37" ht="15.75" customHeight="1" x14ac:dyDescent="0.25">
      <c r="A22" s="2"/>
      <c r="B22" s="18" t="s">
        <v>32</v>
      </c>
      <c r="C22" s="48" t="s">
        <v>33</v>
      </c>
      <c r="D22" s="20"/>
      <c r="E22" s="21"/>
      <c r="F22" s="53"/>
      <c r="G22" s="21"/>
      <c r="H22" s="21"/>
      <c r="I22" s="21"/>
      <c r="J22" s="21"/>
      <c r="K22" s="66"/>
      <c r="L22" s="66"/>
      <c r="M22" s="21"/>
      <c r="N22" s="21"/>
      <c r="O22" s="21"/>
      <c r="P22" s="49"/>
      <c r="Q22" s="50"/>
      <c r="R22" s="51"/>
      <c r="S22" s="52"/>
      <c r="T22" s="52"/>
      <c r="U22" s="38">
        <f t="shared" si="1"/>
        <v>0</v>
      </c>
      <c r="V22" s="52"/>
      <c r="W22" s="38">
        <f t="shared" si="3"/>
        <v>0</v>
      </c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7"/>
      <c r="AK22" s="52"/>
    </row>
    <row r="23" spans="1:37" ht="15.75" customHeight="1" x14ac:dyDescent="0.25">
      <c r="A23" s="2"/>
      <c r="B23" s="57" t="s">
        <v>34</v>
      </c>
      <c r="C23" s="58" t="s">
        <v>17</v>
      </c>
      <c r="D23" s="31">
        <v>12</v>
      </c>
      <c r="E23" s="44"/>
      <c r="F23" s="44"/>
      <c r="G23" s="44"/>
      <c r="H23" s="44"/>
      <c r="I23" s="44"/>
      <c r="J23" s="44">
        <v>14430.51</v>
      </c>
      <c r="K23" s="44"/>
      <c r="L23" s="44"/>
      <c r="M23" s="44"/>
      <c r="N23" s="32" t="s">
        <v>242</v>
      </c>
      <c r="O23" s="44"/>
      <c r="P23" s="33">
        <v>15030.75</v>
      </c>
      <c r="Q23" s="34">
        <v>25920</v>
      </c>
      <c r="R23" s="46">
        <v>21330.54</v>
      </c>
      <c r="S23" s="36">
        <v>18250</v>
      </c>
      <c r="T23" s="37">
        <f t="shared" ref="T23:T26" si="54">AVERAGEIF(E23:S23,"&lt;&gt;")</f>
        <v>18992.36</v>
      </c>
      <c r="U23" s="38">
        <f t="shared" si="1"/>
        <v>227908.32</v>
      </c>
      <c r="V23" s="37">
        <f t="shared" ref="V23:V26" si="55">MEDIAN(E23:S23)</f>
        <v>18250</v>
      </c>
      <c r="W23" s="38">
        <f t="shared" si="3"/>
        <v>219000</v>
      </c>
      <c r="X23" s="39">
        <f t="shared" ref="X23:X26" si="56">STDEVP(E23:S23)</f>
        <v>4254.7669563960908</v>
      </c>
      <c r="Y23" s="40">
        <f t="shared" ref="Y23:Y26" si="57">(X23/T23)</f>
        <v>0.22402518467405266</v>
      </c>
      <c r="Z23" s="41">
        <f t="shared" ref="Z23:Z26" si="58">T23+X23</f>
        <v>23247.126956396092</v>
      </c>
      <c r="AA23" s="41">
        <f t="shared" ref="AA23:AA26" si="59">T23-X23</f>
        <v>14737.593043603909</v>
      </c>
      <c r="AB23" s="37">
        <f t="shared" ref="AB23:AB26" si="60">AVERAGEIFS(E23:S23,E23:S23,"&lt;"&amp;Z23,E23:S23,"&gt;"&amp;AA23)</f>
        <v>18203.763333333332</v>
      </c>
      <c r="AC23" s="38">
        <f t="shared" ref="AC23:AC26" si="61">T23*$D23</f>
        <v>227908.32</v>
      </c>
      <c r="AD23" s="38">
        <f t="shared" ref="AD23:AD26" si="62">V23*$D23</f>
        <v>219000</v>
      </c>
      <c r="AE23" s="38">
        <f t="shared" ref="AE23:AE26" si="63">AB23*$D23</f>
        <v>218445.15999999997</v>
      </c>
      <c r="AF23" s="42">
        <v>16792.78</v>
      </c>
      <c r="AG23" s="42" t="s">
        <v>192</v>
      </c>
      <c r="AH23" s="42">
        <f t="shared" ref="AH23:AH26" si="64">AF23*$D23</f>
        <v>201513.36</v>
      </c>
      <c r="AI23" s="43">
        <f>MIN(AB23,V23,T23)</f>
        <v>18203.763333333332</v>
      </c>
      <c r="AJ23" s="6" t="s">
        <v>192</v>
      </c>
      <c r="AK23" s="43">
        <f t="shared" ref="AK23:AK26" si="65">AI23*$D23</f>
        <v>218445.15999999997</v>
      </c>
    </row>
    <row r="24" spans="1:37" ht="15.75" customHeight="1" x14ac:dyDescent="0.25">
      <c r="A24" s="2"/>
      <c r="B24" s="57" t="s">
        <v>35</v>
      </c>
      <c r="C24" s="58" t="s">
        <v>19</v>
      </c>
      <c r="D24" s="31">
        <v>12</v>
      </c>
      <c r="E24" s="59"/>
      <c r="F24" s="32"/>
      <c r="G24" s="59"/>
      <c r="H24" s="59"/>
      <c r="I24" s="59"/>
      <c r="J24" s="60">
        <v>19388.02</v>
      </c>
      <c r="K24" s="59"/>
      <c r="L24" s="44"/>
      <c r="M24" s="59"/>
      <c r="N24" s="32" t="s">
        <v>243</v>
      </c>
      <c r="O24" s="59"/>
      <c r="P24" s="33">
        <v>24705.71</v>
      </c>
      <c r="Q24" s="80">
        <v>28800</v>
      </c>
      <c r="R24" s="62">
        <v>39336.839999999997</v>
      </c>
      <c r="S24" s="36">
        <v>29800</v>
      </c>
      <c r="T24" s="37">
        <f t="shared" si="54"/>
        <v>28406.114000000001</v>
      </c>
      <c r="U24" s="38">
        <f t="shared" si="1"/>
        <v>340873.36800000002</v>
      </c>
      <c r="V24" s="37">
        <f t="shared" si="55"/>
        <v>28800</v>
      </c>
      <c r="W24" s="38">
        <f t="shared" si="3"/>
        <v>345600</v>
      </c>
      <c r="X24" s="39">
        <f t="shared" si="56"/>
        <v>6581.7603178043382</v>
      </c>
      <c r="Y24" s="40">
        <f t="shared" si="57"/>
        <v>0.23170224261595013</v>
      </c>
      <c r="Z24" s="41">
        <f t="shared" si="58"/>
        <v>34987.874317804337</v>
      </c>
      <c r="AA24" s="41">
        <f t="shared" si="59"/>
        <v>21824.353682195662</v>
      </c>
      <c r="AB24" s="37">
        <f t="shared" si="60"/>
        <v>27768.569999999996</v>
      </c>
      <c r="AC24" s="38">
        <f t="shared" si="61"/>
        <v>340873.36800000002</v>
      </c>
      <c r="AD24" s="38">
        <f t="shared" si="62"/>
        <v>345600</v>
      </c>
      <c r="AE24" s="38">
        <f t="shared" si="63"/>
        <v>333222.83999999997</v>
      </c>
      <c r="AF24" s="42">
        <v>27041.09</v>
      </c>
      <c r="AG24" s="42" t="s">
        <v>192</v>
      </c>
      <c r="AH24" s="42">
        <f t="shared" si="64"/>
        <v>324493.08</v>
      </c>
      <c r="AI24" s="43">
        <f t="shared" ref="AI24:AI26" si="66">MIN(AB24,V24,T24)</f>
        <v>27768.569999999996</v>
      </c>
      <c r="AJ24" s="6" t="s">
        <v>192</v>
      </c>
      <c r="AK24" s="43">
        <f t="shared" si="65"/>
        <v>333222.83999999997</v>
      </c>
    </row>
    <row r="25" spans="1:37" ht="15.75" customHeight="1" x14ac:dyDescent="0.25">
      <c r="A25" s="2"/>
      <c r="B25" s="57" t="s">
        <v>36</v>
      </c>
      <c r="C25" s="58" t="s">
        <v>21</v>
      </c>
      <c r="D25" s="31">
        <v>12</v>
      </c>
      <c r="E25" s="44"/>
      <c r="F25" s="44"/>
      <c r="G25" s="44"/>
      <c r="H25" s="44"/>
      <c r="I25" s="44">
        <v>21097.27</v>
      </c>
      <c r="J25" s="44">
        <v>26550.13</v>
      </c>
      <c r="K25" s="44"/>
      <c r="L25" s="44"/>
      <c r="M25" s="44"/>
      <c r="N25" s="32" t="s">
        <v>244</v>
      </c>
      <c r="O25" s="44"/>
      <c r="P25" s="33">
        <v>32735.06</v>
      </c>
      <c r="Q25" s="80">
        <v>37200</v>
      </c>
      <c r="R25" s="62">
        <v>55625.62</v>
      </c>
      <c r="S25" s="47">
        <v>35600</v>
      </c>
      <c r="T25" s="37">
        <f t="shared" si="54"/>
        <v>34801.346666666672</v>
      </c>
      <c r="U25" s="38">
        <f t="shared" si="1"/>
        <v>417616.16000000003</v>
      </c>
      <c r="V25" s="37">
        <f t="shared" si="55"/>
        <v>34167.53</v>
      </c>
      <c r="W25" s="38">
        <f t="shared" si="3"/>
        <v>410010.36</v>
      </c>
      <c r="X25" s="39">
        <f t="shared" si="56"/>
        <v>10802.743318070741</v>
      </c>
      <c r="Y25" s="40">
        <f t="shared" si="57"/>
        <v>0.31041164646705455</v>
      </c>
      <c r="Z25" s="41">
        <f t="shared" si="58"/>
        <v>45604.089984737409</v>
      </c>
      <c r="AA25" s="41">
        <f t="shared" si="59"/>
        <v>23998.603348595931</v>
      </c>
      <c r="AB25" s="37">
        <f t="shared" si="60"/>
        <v>33021.297500000001</v>
      </c>
      <c r="AC25" s="38">
        <f t="shared" si="61"/>
        <v>417616.16000000003</v>
      </c>
      <c r="AD25" s="38">
        <f t="shared" si="62"/>
        <v>410010.36</v>
      </c>
      <c r="AE25" s="38">
        <f t="shared" si="63"/>
        <v>396255.57</v>
      </c>
      <c r="AF25" s="42">
        <v>34935.97</v>
      </c>
      <c r="AG25" s="42" t="s">
        <v>192</v>
      </c>
      <c r="AH25" s="42">
        <f t="shared" si="64"/>
        <v>419231.64</v>
      </c>
      <c r="AI25" s="43">
        <f t="shared" si="66"/>
        <v>33021.297500000001</v>
      </c>
      <c r="AJ25" s="6" t="s">
        <v>192</v>
      </c>
      <c r="AK25" s="43">
        <f t="shared" si="65"/>
        <v>396255.57</v>
      </c>
    </row>
    <row r="26" spans="1:37" ht="15.75" customHeight="1" x14ac:dyDescent="0.25">
      <c r="A26" s="2"/>
      <c r="B26" s="57" t="s">
        <v>37</v>
      </c>
      <c r="C26" s="58" t="s">
        <v>31</v>
      </c>
      <c r="D26" s="31">
        <v>12</v>
      </c>
      <c r="E26" s="44"/>
      <c r="F26" s="44"/>
      <c r="G26" s="44"/>
      <c r="H26" s="44"/>
      <c r="I26" s="44">
        <v>24492</v>
      </c>
      <c r="J26" s="44"/>
      <c r="K26" s="44"/>
      <c r="L26" s="44"/>
      <c r="M26" s="44"/>
      <c r="N26" s="32" t="s">
        <v>245</v>
      </c>
      <c r="O26" s="44"/>
      <c r="P26" s="33">
        <v>58939.53</v>
      </c>
      <c r="Q26" s="80">
        <v>44640</v>
      </c>
      <c r="R26" s="46">
        <v>68000</v>
      </c>
      <c r="S26" s="47">
        <v>61200</v>
      </c>
      <c r="T26" s="37">
        <f t="shared" si="54"/>
        <v>51454.305999999997</v>
      </c>
      <c r="U26" s="38">
        <f t="shared" si="1"/>
        <v>617451.67200000002</v>
      </c>
      <c r="V26" s="37">
        <f t="shared" si="55"/>
        <v>58939.53</v>
      </c>
      <c r="W26" s="38">
        <f t="shared" si="3"/>
        <v>707274.36</v>
      </c>
      <c r="X26" s="39">
        <f t="shared" si="56"/>
        <v>15480.10226654022</v>
      </c>
      <c r="Y26" s="40">
        <f t="shared" si="57"/>
        <v>0.30085144412481668</v>
      </c>
      <c r="Z26" s="41">
        <f t="shared" si="58"/>
        <v>66934.408266540209</v>
      </c>
      <c r="AA26" s="41">
        <f t="shared" si="59"/>
        <v>35974.203733459777</v>
      </c>
      <c r="AB26" s="37">
        <f t="shared" si="60"/>
        <v>54926.51</v>
      </c>
      <c r="AC26" s="38">
        <f t="shared" si="61"/>
        <v>617451.67200000002</v>
      </c>
      <c r="AD26" s="38">
        <f t="shared" si="62"/>
        <v>707274.36</v>
      </c>
      <c r="AE26" s="38">
        <f t="shared" si="63"/>
        <v>659118.12</v>
      </c>
      <c r="AF26" s="42">
        <v>42364.55</v>
      </c>
      <c r="AG26" s="42" t="s">
        <v>190</v>
      </c>
      <c r="AH26" s="42">
        <f t="shared" si="64"/>
        <v>508374.60000000003</v>
      </c>
      <c r="AI26" s="43">
        <f t="shared" si="66"/>
        <v>51454.305999999997</v>
      </c>
      <c r="AJ26" s="6" t="s">
        <v>190</v>
      </c>
      <c r="AK26" s="43">
        <f t="shared" si="65"/>
        <v>617451.67200000002</v>
      </c>
    </row>
    <row r="27" spans="1:37" ht="15.75" customHeight="1" x14ac:dyDescent="0.25">
      <c r="A27" s="2"/>
      <c r="B27" s="18" t="s">
        <v>38</v>
      </c>
      <c r="C27" s="48" t="s">
        <v>39</v>
      </c>
      <c r="D27" s="20"/>
      <c r="E27" s="21"/>
      <c r="F27" s="53"/>
      <c r="G27" s="21"/>
      <c r="H27" s="21"/>
      <c r="I27" s="21"/>
      <c r="J27" s="21"/>
      <c r="K27" s="21"/>
      <c r="L27" s="21"/>
      <c r="M27" s="21"/>
      <c r="N27" s="21"/>
      <c r="O27" s="21"/>
      <c r="P27" s="49"/>
      <c r="Q27" s="50"/>
      <c r="R27" s="51"/>
      <c r="S27" s="52"/>
      <c r="T27" s="52"/>
      <c r="U27" s="38">
        <f t="shared" si="1"/>
        <v>0</v>
      </c>
      <c r="V27" s="52"/>
      <c r="W27" s="38">
        <f t="shared" si="3"/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7"/>
      <c r="AK27" s="52"/>
    </row>
    <row r="28" spans="1:37" ht="15.75" customHeight="1" x14ac:dyDescent="0.25">
      <c r="A28" s="2"/>
      <c r="B28" s="57" t="s">
        <v>40</v>
      </c>
      <c r="C28" s="58" t="s">
        <v>17</v>
      </c>
      <c r="D28" s="31">
        <v>6</v>
      </c>
      <c r="E28" s="32"/>
      <c r="F28" s="32">
        <v>12502.7</v>
      </c>
      <c r="G28" s="32"/>
      <c r="H28" s="32"/>
      <c r="I28" s="32">
        <v>5544.21</v>
      </c>
      <c r="J28" s="32"/>
      <c r="K28" s="32"/>
      <c r="L28" s="32">
        <v>7120</v>
      </c>
      <c r="M28" s="32"/>
      <c r="N28" s="44" t="s">
        <v>246</v>
      </c>
      <c r="O28" s="32"/>
      <c r="P28" s="33">
        <v>15963.59</v>
      </c>
      <c r="Q28" s="45">
        <v>51990.82</v>
      </c>
      <c r="R28" s="35">
        <v>23000</v>
      </c>
      <c r="S28" s="47">
        <v>15000</v>
      </c>
      <c r="T28" s="37">
        <f t="shared" ref="T28:T32" si="67">AVERAGEIF(E28:S28,"&lt;&gt;")</f>
        <v>18731.617142857143</v>
      </c>
      <c r="U28" s="38">
        <f t="shared" si="1"/>
        <v>112389.70285714287</v>
      </c>
      <c r="V28" s="37">
        <f t="shared" ref="V28:V32" si="68">MEDIAN(E28:S28)</f>
        <v>15000</v>
      </c>
      <c r="W28" s="38">
        <f t="shared" si="3"/>
        <v>90000</v>
      </c>
      <c r="X28" s="39">
        <f t="shared" ref="X28:X32" si="69">STDEVP(E28:S28)</f>
        <v>14606.834878960615</v>
      </c>
      <c r="Y28" s="40">
        <f t="shared" ref="Y28:Y32" si="70">(X28/T28)</f>
        <v>0.77979572012182541</v>
      </c>
      <c r="Z28" s="41">
        <f t="shared" ref="Z28:Z32" si="71">T28+X28</f>
        <v>33338.452021817757</v>
      </c>
      <c r="AA28" s="41">
        <f t="shared" ref="AA28:AA32" si="72">T28-X28</f>
        <v>4124.7822638965281</v>
      </c>
      <c r="AB28" s="37">
        <f t="shared" ref="AB28:AB32" si="73">AVERAGEIFS(E28:S28,E28:S28,"&lt;"&amp;Z28,E28:S28,"&gt;"&amp;AA28)</f>
        <v>13188.416666666666</v>
      </c>
      <c r="AC28" s="38">
        <f t="shared" ref="AC28:AC32" si="74">T28*$D28</f>
        <v>112389.70285714287</v>
      </c>
      <c r="AD28" s="38">
        <f t="shared" ref="AD28:AD32" si="75">V28*$D28</f>
        <v>90000</v>
      </c>
      <c r="AE28" s="38">
        <f t="shared" ref="AE28:AE32" si="76">AB28*$D28</f>
        <v>79130.5</v>
      </c>
      <c r="AF28" s="42">
        <v>11475.8</v>
      </c>
      <c r="AG28" s="42" t="s">
        <v>192</v>
      </c>
      <c r="AH28" s="42">
        <f t="shared" ref="AH28:AH32" si="77">AF28*$D28</f>
        <v>68854.799999999988</v>
      </c>
      <c r="AI28" s="43">
        <f t="shared" ref="AI28:AI32" si="78">MIN(AB28,V28,T28)</f>
        <v>13188.416666666666</v>
      </c>
      <c r="AJ28" s="6" t="s">
        <v>192</v>
      </c>
      <c r="AK28" s="43">
        <f t="shared" ref="AK28:AK32" si="79">AI28*$D28</f>
        <v>79130.5</v>
      </c>
    </row>
    <row r="29" spans="1:37" ht="15.75" customHeight="1" x14ac:dyDescent="0.25">
      <c r="A29" s="2"/>
      <c r="B29" s="57" t="s">
        <v>41</v>
      </c>
      <c r="C29" s="58" t="s">
        <v>19</v>
      </c>
      <c r="D29" s="31">
        <v>3</v>
      </c>
      <c r="E29" s="44"/>
      <c r="F29" s="44">
        <v>18692.02</v>
      </c>
      <c r="G29" s="44"/>
      <c r="H29" s="44"/>
      <c r="I29" s="44">
        <v>7830.32</v>
      </c>
      <c r="J29" s="44"/>
      <c r="K29" s="44"/>
      <c r="L29" s="44">
        <v>10593.86</v>
      </c>
      <c r="M29" s="44"/>
      <c r="N29" s="44" t="s">
        <v>247</v>
      </c>
      <c r="O29" s="44"/>
      <c r="P29" s="33">
        <v>19761.27</v>
      </c>
      <c r="Q29" s="34">
        <v>57767.58</v>
      </c>
      <c r="R29" s="46">
        <v>32000</v>
      </c>
      <c r="S29" s="47">
        <v>18500</v>
      </c>
      <c r="T29" s="37">
        <f t="shared" si="67"/>
        <v>23592.149999999998</v>
      </c>
      <c r="U29" s="38">
        <f t="shared" si="1"/>
        <v>70776.45</v>
      </c>
      <c r="V29" s="37">
        <f t="shared" si="68"/>
        <v>18692.02</v>
      </c>
      <c r="W29" s="38">
        <f t="shared" si="3"/>
        <v>56076.06</v>
      </c>
      <c r="X29" s="39">
        <f t="shared" si="69"/>
        <v>15678.282032317376</v>
      </c>
      <c r="Y29" s="40">
        <f t="shared" si="70"/>
        <v>0.6645550334461835</v>
      </c>
      <c r="Z29" s="41">
        <f t="shared" si="71"/>
        <v>39270.432032317374</v>
      </c>
      <c r="AA29" s="41">
        <f t="shared" si="72"/>
        <v>7913.8679676826214</v>
      </c>
      <c r="AB29" s="37">
        <f t="shared" si="73"/>
        <v>19909.43</v>
      </c>
      <c r="AC29" s="38">
        <f t="shared" si="74"/>
        <v>70776.45</v>
      </c>
      <c r="AD29" s="38">
        <f t="shared" si="75"/>
        <v>56076.06</v>
      </c>
      <c r="AE29" s="38">
        <f t="shared" si="76"/>
        <v>59728.29</v>
      </c>
      <c r="AF29" s="42">
        <v>15610.76</v>
      </c>
      <c r="AG29" s="42" t="s">
        <v>192</v>
      </c>
      <c r="AH29" s="42">
        <f t="shared" si="77"/>
        <v>46832.28</v>
      </c>
      <c r="AI29" s="43">
        <f t="shared" si="78"/>
        <v>18692.02</v>
      </c>
      <c r="AJ29" s="6" t="s">
        <v>172</v>
      </c>
      <c r="AK29" s="43">
        <f t="shared" si="79"/>
        <v>56076.06</v>
      </c>
    </row>
    <row r="30" spans="1:37" ht="15.75" customHeight="1" x14ac:dyDescent="0.25">
      <c r="A30" s="2"/>
      <c r="B30" s="57" t="s">
        <v>42</v>
      </c>
      <c r="C30" s="58" t="s">
        <v>21</v>
      </c>
      <c r="D30" s="31">
        <v>2</v>
      </c>
      <c r="E30" s="44"/>
      <c r="F30" s="44">
        <v>23916.799999999999</v>
      </c>
      <c r="G30" s="44"/>
      <c r="H30" s="44"/>
      <c r="I30" s="44">
        <v>10910.96</v>
      </c>
      <c r="J30" s="44"/>
      <c r="K30" s="44"/>
      <c r="L30" s="44">
        <v>14080</v>
      </c>
      <c r="M30" s="44"/>
      <c r="N30" s="44" t="s">
        <v>248</v>
      </c>
      <c r="O30" s="44"/>
      <c r="P30" s="33">
        <v>16743.310000000001</v>
      </c>
      <c r="Q30" s="34">
        <v>64186.2</v>
      </c>
      <c r="R30" s="46">
        <v>42000</v>
      </c>
      <c r="S30" s="47">
        <v>21500</v>
      </c>
      <c r="T30" s="37">
        <f t="shared" si="67"/>
        <v>27619.609999999997</v>
      </c>
      <c r="U30" s="38">
        <f t="shared" si="1"/>
        <v>55239.219999999994</v>
      </c>
      <c r="V30" s="37">
        <f t="shared" si="68"/>
        <v>21500</v>
      </c>
      <c r="W30" s="38">
        <f t="shared" si="3"/>
        <v>43000</v>
      </c>
      <c r="X30" s="39">
        <f t="shared" si="69"/>
        <v>17630.59627341466</v>
      </c>
      <c r="Y30" s="40">
        <f t="shared" si="70"/>
        <v>0.63833617757146688</v>
      </c>
      <c r="Z30" s="41">
        <f t="shared" si="71"/>
        <v>45250.20627341466</v>
      </c>
      <c r="AA30" s="41">
        <f t="shared" si="72"/>
        <v>9989.0137265853373</v>
      </c>
      <c r="AB30" s="37">
        <f t="shared" si="73"/>
        <v>21525.178333333333</v>
      </c>
      <c r="AC30" s="38">
        <f t="shared" si="74"/>
        <v>55239.219999999994</v>
      </c>
      <c r="AD30" s="38">
        <f t="shared" si="75"/>
        <v>43000</v>
      </c>
      <c r="AE30" s="38">
        <f t="shared" si="76"/>
        <v>43050.356666666667</v>
      </c>
      <c r="AF30" s="42">
        <v>19077.75</v>
      </c>
      <c r="AG30" s="42" t="s">
        <v>192</v>
      </c>
      <c r="AH30" s="42">
        <f t="shared" si="77"/>
        <v>38155.5</v>
      </c>
      <c r="AI30" s="43">
        <f t="shared" si="78"/>
        <v>21500</v>
      </c>
      <c r="AJ30" s="6" t="s">
        <v>172</v>
      </c>
      <c r="AK30" s="43">
        <f t="shared" si="79"/>
        <v>43000</v>
      </c>
    </row>
    <row r="31" spans="1:37" ht="15.75" customHeight="1" x14ac:dyDescent="0.25">
      <c r="A31" s="2"/>
      <c r="B31" s="122" t="s">
        <v>43</v>
      </c>
      <c r="C31" s="123" t="s">
        <v>44</v>
      </c>
      <c r="D31" s="31">
        <v>4</v>
      </c>
      <c r="E31" s="44"/>
      <c r="F31" s="44">
        <v>16923</v>
      </c>
      <c r="G31" s="44"/>
      <c r="H31" s="44"/>
      <c r="I31" s="44">
        <v>5939.75</v>
      </c>
      <c r="J31" s="44"/>
      <c r="K31" s="44"/>
      <c r="L31" s="44"/>
      <c r="M31" s="44"/>
      <c r="N31" s="44" t="s">
        <v>249</v>
      </c>
      <c r="O31" s="44"/>
      <c r="P31" s="33">
        <v>15822.71</v>
      </c>
      <c r="Q31" s="34">
        <v>28046.31</v>
      </c>
      <c r="R31" s="46">
        <v>17944.740000000002</v>
      </c>
      <c r="S31" s="47">
        <v>19500</v>
      </c>
      <c r="T31" s="37">
        <f t="shared" si="67"/>
        <v>17362.751666666667</v>
      </c>
      <c r="U31" s="38">
        <f t="shared" si="1"/>
        <v>69451.006666666668</v>
      </c>
      <c r="V31" s="37">
        <f t="shared" si="68"/>
        <v>17433.870000000003</v>
      </c>
      <c r="W31" s="38">
        <f t="shared" si="3"/>
        <v>69735.48000000001</v>
      </c>
      <c r="X31" s="68">
        <f t="shared" si="69"/>
        <v>6481.9626202290929</v>
      </c>
      <c r="Y31" s="69">
        <f t="shared" si="70"/>
        <v>0.37332576913331572</v>
      </c>
      <c r="Z31" s="68">
        <f t="shared" si="71"/>
        <v>23844.71428689576</v>
      </c>
      <c r="AA31" s="68">
        <f t="shared" si="72"/>
        <v>10880.789046437574</v>
      </c>
      <c r="AB31" s="37">
        <f t="shared" si="73"/>
        <v>17547.612499999999</v>
      </c>
      <c r="AC31" s="38">
        <f t="shared" si="74"/>
        <v>69451.006666666668</v>
      </c>
      <c r="AD31" s="38">
        <f t="shared" si="75"/>
        <v>69735.48000000001</v>
      </c>
      <c r="AE31" s="38">
        <f t="shared" si="76"/>
        <v>70190.45</v>
      </c>
      <c r="AF31" s="42">
        <v>17433.87</v>
      </c>
      <c r="AG31" s="42" t="s">
        <v>193</v>
      </c>
      <c r="AH31" s="42">
        <f t="shared" si="77"/>
        <v>69735.48</v>
      </c>
      <c r="AI31" s="43">
        <f t="shared" si="78"/>
        <v>17362.751666666667</v>
      </c>
      <c r="AJ31" s="6" t="s">
        <v>190</v>
      </c>
      <c r="AK31" s="43">
        <f t="shared" si="79"/>
        <v>69451.006666666668</v>
      </c>
    </row>
    <row r="32" spans="1:37" ht="15.75" customHeight="1" x14ac:dyDescent="0.25">
      <c r="A32" s="1"/>
      <c r="B32" s="122" t="s">
        <v>45</v>
      </c>
      <c r="C32" s="123" t="s">
        <v>46</v>
      </c>
      <c r="D32" s="20">
        <v>2</v>
      </c>
      <c r="E32" s="21"/>
      <c r="F32" s="53">
        <v>21802.25</v>
      </c>
      <c r="G32" s="66"/>
      <c r="H32" s="21"/>
      <c r="I32" s="21"/>
      <c r="J32" s="21"/>
      <c r="K32" s="21"/>
      <c r="L32" s="53">
        <v>19733.34</v>
      </c>
      <c r="M32" s="21"/>
      <c r="N32" s="21"/>
      <c r="O32" s="21"/>
      <c r="P32" s="33">
        <v>11881.42</v>
      </c>
      <c r="Q32" s="34">
        <v>22800</v>
      </c>
      <c r="R32" s="46">
        <v>11080.8</v>
      </c>
      <c r="S32" s="47">
        <v>11800</v>
      </c>
      <c r="T32" s="37">
        <f t="shared" si="67"/>
        <v>16516.301666666666</v>
      </c>
      <c r="U32" s="38">
        <f t="shared" si="1"/>
        <v>33032.603333333333</v>
      </c>
      <c r="V32" s="37">
        <f t="shared" si="68"/>
        <v>15807.380000000001</v>
      </c>
      <c r="W32" s="38">
        <f t="shared" si="3"/>
        <v>31614.760000000002</v>
      </c>
      <c r="X32" s="68">
        <f t="shared" si="69"/>
        <v>5017.3990275255037</v>
      </c>
      <c r="Y32" s="69">
        <f t="shared" si="70"/>
        <v>0.30378465644349784</v>
      </c>
      <c r="Z32" s="68">
        <f t="shared" si="71"/>
        <v>21533.700694192172</v>
      </c>
      <c r="AA32" s="68">
        <f t="shared" si="72"/>
        <v>11498.902639141163</v>
      </c>
      <c r="AB32" s="37">
        <f t="shared" si="73"/>
        <v>14471.586666666668</v>
      </c>
      <c r="AC32" s="38">
        <f t="shared" si="74"/>
        <v>33032.603333333333</v>
      </c>
      <c r="AD32" s="38">
        <f t="shared" si="75"/>
        <v>31614.760000000002</v>
      </c>
      <c r="AE32" s="38">
        <f t="shared" si="76"/>
        <v>28943.173333333336</v>
      </c>
      <c r="AF32" s="42">
        <v>11881.42</v>
      </c>
      <c r="AG32" s="42" t="s">
        <v>193</v>
      </c>
      <c r="AH32" s="42">
        <f t="shared" si="77"/>
        <v>23762.84</v>
      </c>
      <c r="AI32" s="43">
        <f t="shared" si="78"/>
        <v>14471.586666666668</v>
      </c>
      <c r="AJ32" s="6" t="s">
        <v>192</v>
      </c>
      <c r="AK32" s="43">
        <f t="shared" si="79"/>
        <v>28943.173333333336</v>
      </c>
    </row>
    <row r="33" spans="1:37" ht="15.75" customHeight="1" x14ac:dyDescent="0.25">
      <c r="A33" s="2"/>
      <c r="B33" s="18" t="s">
        <v>47</v>
      </c>
      <c r="C33" s="48" t="s">
        <v>48</v>
      </c>
      <c r="D33" s="20"/>
      <c r="E33" s="21"/>
      <c r="F33" s="53"/>
      <c r="G33" s="21"/>
      <c r="H33" s="21"/>
      <c r="I33" s="21"/>
      <c r="J33" s="21"/>
      <c r="K33" s="21"/>
      <c r="L33" s="53"/>
      <c r="M33" s="21"/>
      <c r="N33" s="21"/>
      <c r="O33" s="21"/>
      <c r="P33" s="49"/>
      <c r="Q33" s="67"/>
      <c r="R33" s="55"/>
      <c r="S33" s="52"/>
      <c r="T33" s="52"/>
      <c r="U33" s="38">
        <f t="shared" si="1"/>
        <v>0</v>
      </c>
      <c r="V33" s="52"/>
      <c r="W33" s="38">
        <f t="shared" si="3"/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7"/>
      <c r="AK33" s="52"/>
    </row>
    <row r="34" spans="1:37" ht="15.75" customHeight="1" x14ac:dyDescent="0.25">
      <c r="A34" s="2"/>
      <c r="B34" s="57" t="s">
        <v>49</v>
      </c>
      <c r="C34" s="58" t="s">
        <v>17</v>
      </c>
      <c r="D34" s="31">
        <v>2</v>
      </c>
      <c r="E34" s="44"/>
      <c r="F34" s="44">
        <v>22559.1</v>
      </c>
      <c r="G34" s="44"/>
      <c r="H34" s="44"/>
      <c r="I34" s="44"/>
      <c r="J34" s="44"/>
      <c r="K34" s="44"/>
      <c r="L34" s="44">
        <v>10000</v>
      </c>
      <c r="M34" s="44"/>
      <c r="N34" s="44"/>
      <c r="O34" s="44"/>
      <c r="P34" s="33">
        <v>9725.94</v>
      </c>
      <c r="Q34" s="34">
        <v>17300</v>
      </c>
      <c r="R34" s="62">
        <v>12188.88</v>
      </c>
      <c r="S34" s="47">
        <v>10000</v>
      </c>
      <c r="T34" s="37">
        <f t="shared" ref="T34:T36" si="80">AVERAGEIF(E34:S34,"&lt;&gt;")</f>
        <v>13628.986666666666</v>
      </c>
      <c r="U34" s="38">
        <f t="shared" si="1"/>
        <v>27257.973333333332</v>
      </c>
      <c r="V34" s="37">
        <f t="shared" ref="V34:V36" si="81">MEDIAN(E34:S34)</f>
        <v>11094.439999999999</v>
      </c>
      <c r="W34" s="38">
        <f t="shared" si="3"/>
        <v>22188.879999999997</v>
      </c>
      <c r="X34" s="39">
        <f t="shared" ref="X34:X36" si="82">STDEVP(E34:S34)</f>
        <v>4776.1566136195988</v>
      </c>
      <c r="Y34" s="40">
        <f t="shared" ref="Y34:Y36" si="83">(X34/T34)</f>
        <v>0.35044106582780421</v>
      </c>
      <c r="Z34" s="41">
        <f t="shared" ref="Z34:Z36" si="84">T34+X34</f>
        <v>18405.143280286266</v>
      </c>
      <c r="AA34" s="41">
        <f t="shared" ref="AA34:AA36" si="85">T34-X34</f>
        <v>8852.830053047066</v>
      </c>
      <c r="AB34" s="37">
        <f t="shared" ref="AB34:AB36" si="86">AVERAGEIFS(E34:S34,E34:S34,"&lt;"&amp;Z34,E34:S34,"&gt;"&amp;AA34)</f>
        <v>11842.964</v>
      </c>
      <c r="AC34" s="38">
        <f t="shared" ref="AC34:AC36" si="87">T34*$D34</f>
        <v>27257.973333333332</v>
      </c>
      <c r="AD34" s="38">
        <f t="shared" ref="AD34:AD36" si="88">V34*$D34</f>
        <v>22188.879999999997</v>
      </c>
      <c r="AE34" s="38">
        <f t="shared" ref="AE34:AE36" si="89">AB34*$D34</f>
        <v>23685.928</v>
      </c>
      <c r="AF34" s="42">
        <v>13170.43</v>
      </c>
      <c r="AG34" s="42" t="s">
        <v>172</v>
      </c>
      <c r="AH34" s="42">
        <f t="shared" ref="AH34:AH36" si="90">AF34*$D34</f>
        <v>26340.86</v>
      </c>
      <c r="AI34" s="43">
        <f t="shared" ref="AI34:AI36" si="91">MIN(AB34,V34,T34)</f>
        <v>11094.439999999999</v>
      </c>
      <c r="AJ34" s="6" t="s">
        <v>172</v>
      </c>
      <c r="AK34" s="43">
        <f t="shared" ref="AK34:AK36" si="92">AI34*$D34</f>
        <v>22188.879999999997</v>
      </c>
    </row>
    <row r="35" spans="1:37" ht="15.75" customHeight="1" x14ac:dyDescent="0.25">
      <c r="A35" s="2"/>
      <c r="B35" s="57" t="s">
        <v>50</v>
      </c>
      <c r="C35" s="58" t="s">
        <v>19</v>
      </c>
      <c r="D35" s="31">
        <v>2</v>
      </c>
      <c r="E35" s="44"/>
      <c r="F35" s="44">
        <v>28083.34</v>
      </c>
      <c r="G35" s="44"/>
      <c r="H35" s="44"/>
      <c r="I35" s="44"/>
      <c r="J35" s="44"/>
      <c r="K35" s="44"/>
      <c r="L35" s="44">
        <v>14533.34</v>
      </c>
      <c r="M35" s="44"/>
      <c r="N35" s="44"/>
      <c r="O35" s="44"/>
      <c r="P35" s="33">
        <v>14955.73</v>
      </c>
      <c r="Q35" s="34">
        <v>31552</v>
      </c>
      <c r="R35" s="46">
        <v>21000</v>
      </c>
      <c r="S35" s="47">
        <v>15000</v>
      </c>
      <c r="T35" s="37">
        <f t="shared" si="80"/>
        <v>20854.068333333333</v>
      </c>
      <c r="U35" s="38">
        <f t="shared" si="1"/>
        <v>41708.136666666665</v>
      </c>
      <c r="V35" s="37">
        <f t="shared" si="81"/>
        <v>18000</v>
      </c>
      <c r="W35" s="38">
        <f t="shared" si="3"/>
        <v>36000</v>
      </c>
      <c r="X35" s="39">
        <f t="shared" si="82"/>
        <v>6779.1533964559803</v>
      </c>
      <c r="Y35" s="40">
        <f t="shared" si="83"/>
        <v>0.32507582156619869</v>
      </c>
      <c r="Z35" s="41">
        <f t="shared" si="84"/>
        <v>27633.221729789315</v>
      </c>
      <c r="AA35" s="41">
        <f t="shared" si="85"/>
        <v>14074.914936877352</v>
      </c>
      <c r="AB35" s="37">
        <f t="shared" si="86"/>
        <v>16372.2675</v>
      </c>
      <c r="AC35" s="38">
        <f t="shared" si="87"/>
        <v>41708.136666666665</v>
      </c>
      <c r="AD35" s="38">
        <f t="shared" si="88"/>
        <v>36000</v>
      </c>
      <c r="AE35" s="38">
        <f t="shared" si="89"/>
        <v>32744.535</v>
      </c>
      <c r="AF35" s="42">
        <v>15726.03</v>
      </c>
      <c r="AG35" s="42" t="s">
        <v>172</v>
      </c>
      <c r="AH35" s="42">
        <f t="shared" si="90"/>
        <v>31452.06</v>
      </c>
      <c r="AI35" s="43">
        <f t="shared" si="91"/>
        <v>16372.2675</v>
      </c>
      <c r="AJ35" s="6" t="s">
        <v>192</v>
      </c>
      <c r="AK35" s="43">
        <f t="shared" si="92"/>
        <v>32744.535</v>
      </c>
    </row>
    <row r="36" spans="1:37" ht="15.75" customHeight="1" x14ac:dyDescent="0.25">
      <c r="A36" s="2"/>
      <c r="B36" s="57" t="s">
        <v>51</v>
      </c>
      <c r="C36" s="58" t="s">
        <v>21</v>
      </c>
      <c r="D36" s="31">
        <v>2</v>
      </c>
      <c r="E36" s="59"/>
      <c r="F36" s="32">
        <v>34500</v>
      </c>
      <c r="G36" s="59"/>
      <c r="H36" s="59"/>
      <c r="I36" s="59"/>
      <c r="J36" s="59"/>
      <c r="K36" s="44"/>
      <c r="L36" s="44">
        <v>21066.66</v>
      </c>
      <c r="M36" s="59"/>
      <c r="N36" s="59"/>
      <c r="O36" s="59"/>
      <c r="P36" s="33">
        <v>23580.04</v>
      </c>
      <c r="Q36" s="34">
        <v>37120</v>
      </c>
      <c r="R36" s="62">
        <v>30014.87</v>
      </c>
      <c r="S36" s="36">
        <v>21500</v>
      </c>
      <c r="T36" s="37">
        <f t="shared" si="80"/>
        <v>27963.595000000001</v>
      </c>
      <c r="U36" s="38">
        <f t="shared" si="1"/>
        <v>55927.19</v>
      </c>
      <c r="V36" s="37">
        <f t="shared" si="81"/>
        <v>26797.455000000002</v>
      </c>
      <c r="W36" s="38">
        <f t="shared" si="3"/>
        <v>53594.91</v>
      </c>
      <c r="X36" s="39">
        <f t="shared" si="82"/>
        <v>6315.7659753185681</v>
      </c>
      <c r="Y36" s="40">
        <f t="shared" si="83"/>
        <v>0.22585672462065653</v>
      </c>
      <c r="Z36" s="41">
        <f t="shared" si="84"/>
        <v>34279.360975318566</v>
      </c>
      <c r="AA36" s="41">
        <f t="shared" si="85"/>
        <v>21647.829024681432</v>
      </c>
      <c r="AB36" s="37">
        <f t="shared" si="86"/>
        <v>26797.455000000002</v>
      </c>
      <c r="AC36" s="38">
        <f t="shared" si="87"/>
        <v>55927.19</v>
      </c>
      <c r="AD36" s="38">
        <f t="shared" si="88"/>
        <v>53594.91</v>
      </c>
      <c r="AE36" s="38">
        <f t="shared" si="89"/>
        <v>53594.91</v>
      </c>
      <c r="AF36" s="42">
        <v>26442.61</v>
      </c>
      <c r="AG36" s="42" t="s">
        <v>195</v>
      </c>
      <c r="AH36" s="42">
        <f t="shared" si="90"/>
        <v>52885.22</v>
      </c>
      <c r="AI36" s="43">
        <f t="shared" si="91"/>
        <v>26797.455000000002</v>
      </c>
      <c r="AJ36" s="6" t="s">
        <v>192</v>
      </c>
      <c r="AK36" s="43">
        <f t="shared" si="92"/>
        <v>53594.91</v>
      </c>
    </row>
    <row r="37" spans="1:37" ht="15.75" customHeight="1" x14ac:dyDescent="0.25">
      <c r="A37" s="1"/>
      <c r="B37" s="10" t="s">
        <v>52</v>
      </c>
      <c r="C37" s="82" t="s">
        <v>53</v>
      </c>
      <c r="D37" s="83"/>
      <c r="E37" s="84"/>
      <c r="F37" s="85"/>
      <c r="G37" s="84"/>
      <c r="H37" s="84"/>
      <c r="I37" s="84"/>
      <c r="J37" s="84"/>
      <c r="K37" s="84"/>
      <c r="L37" s="84"/>
      <c r="M37" s="84"/>
      <c r="N37" s="84"/>
      <c r="O37" s="84"/>
      <c r="P37" s="86"/>
      <c r="Q37" s="87"/>
      <c r="R37" s="88"/>
      <c r="S37" s="89"/>
      <c r="T37" s="77"/>
      <c r="U37" s="38">
        <f t="shared" si="1"/>
        <v>0</v>
      </c>
      <c r="V37" s="77"/>
      <c r="W37" s="38">
        <f t="shared" si="3"/>
        <v>0</v>
      </c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8"/>
      <c r="AK37" s="77"/>
    </row>
    <row r="38" spans="1:37" ht="15.75" customHeight="1" x14ac:dyDescent="0.25">
      <c r="A38" s="2"/>
      <c r="B38" s="18" t="s">
        <v>54</v>
      </c>
      <c r="C38" s="48" t="s">
        <v>55</v>
      </c>
      <c r="D38" s="20"/>
      <c r="E38" s="21"/>
      <c r="F38" s="53"/>
      <c r="G38" s="21"/>
      <c r="H38" s="21"/>
      <c r="I38" s="21"/>
      <c r="J38" s="21"/>
      <c r="K38" s="21"/>
      <c r="L38" s="21"/>
      <c r="M38" s="21"/>
      <c r="N38" s="21"/>
      <c r="O38" s="21"/>
      <c r="P38" s="49"/>
      <c r="Q38" s="50"/>
      <c r="R38" s="51"/>
      <c r="S38" s="52"/>
      <c r="T38" s="52"/>
      <c r="U38" s="38">
        <f t="shared" si="1"/>
        <v>0</v>
      </c>
      <c r="V38" s="52"/>
      <c r="W38" s="38">
        <f t="shared" si="3"/>
        <v>0</v>
      </c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7"/>
      <c r="AK38" s="52"/>
    </row>
    <row r="39" spans="1:37" ht="15.75" customHeight="1" x14ac:dyDescent="0.25">
      <c r="A39" s="2"/>
      <c r="B39" s="57" t="s">
        <v>56</v>
      </c>
      <c r="C39" s="58" t="s">
        <v>17</v>
      </c>
      <c r="D39" s="31">
        <v>2</v>
      </c>
      <c r="E39" s="59"/>
      <c r="F39" s="32">
        <v>33525.25</v>
      </c>
      <c r="G39" s="60"/>
      <c r="H39" s="59"/>
      <c r="I39" s="44">
        <v>14187.89</v>
      </c>
      <c r="J39" s="44">
        <v>15293.74</v>
      </c>
      <c r="K39" s="44"/>
      <c r="L39" s="44">
        <v>24506.66</v>
      </c>
      <c r="M39" s="59"/>
      <c r="N39" s="44"/>
      <c r="O39" s="44">
        <v>15876</v>
      </c>
      <c r="P39" s="33">
        <v>43606.44</v>
      </c>
      <c r="Q39" s="45">
        <v>40000</v>
      </c>
      <c r="R39" s="62">
        <v>28256.04</v>
      </c>
      <c r="S39" s="36">
        <v>51200</v>
      </c>
      <c r="T39" s="37">
        <f t="shared" ref="T39:T41" si="93">AVERAGEIF(E39:S39,"&lt;&gt;")</f>
        <v>29605.780000000002</v>
      </c>
      <c r="U39" s="38">
        <f t="shared" si="1"/>
        <v>59211.560000000005</v>
      </c>
      <c r="V39" s="37">
        <f t="shared" ref="V39:V41" si="94">MEDIAN(E39:S39)</f>
        <v>28256.04</v>
      </c>
      <c r="W39" s="38">
        <f t="shared" si="3"/>
        <v>56512.08</v>
      </c>
      <c r="X39" s="39">
        <f t="shared" ref="X39:X41" si="95">STDEVP(E39:S39)</f>
        <v>12669.325927159658</v>
      </c>
      <c r="Y39" s="40">
        <f t="shared" ref="Y39:Y41" si="96">(X39/T39)</f>
        <v>0.42793420498158324</v>
      </c>
      <c r="Z39" s="41">
        <f t="shared" ref="Z39:Z41" si="97">T39+X39</f>
        <v>42275.10592715966</v>
      </c>
      <c r="AA39" s="41">
        <f t="shared" ref="AA39:AA41" si="98">T39-X39</f>
        <v>16936.454072840344</v>
      </c>
      <c r="AB39" s="37">
        <f t="shared" ref="AB39:AB41" si="99">AVERAGEIFS(E39:S39,E39:S39,"&lt;"&amp;Z39,E39:S39,"&gt;"&amp;AA39)</f>
        <v>31571.987500000003</v>
      </c>
      <c r="AC39" s="38">
        <f t="shared" ref="AC39:AC41" si="100">T39*$D39</f>
        <v>59211.560000000005</v>
      </c>
      <c r="AD39" s="38">
        <f t="shared" ref="AD39:AD41" si="101">V39*$D39</f>
        <v>56512.08</v>
      </c>
      <c r="AE39" s="38">
        <f t="shared" ref="AE39:AE41" si="102">AB39*$D39</f>
        <v>63143.975000000006</v>
      </c>
      <c r="AF39" s="42">
        <v>27192.3</v>
      </c>
      <c r="AG39" s="42" t="s">
        <v>172</v>
      </c>
      <c r="AH39" s="42">
        <f t="shared" ref="AH39:AH41" si="103">AF39*$D39</f>
        <v>54384.6</v>
      </c>
      <c r="AI39" s="43">
        <f t="shared" ref="AI39:AI41" si="104">MIN(AB39,V39,T39)</f>
        <v>28256.04</v>
      </c>
      <c r="AJ39" s="6" t="s">
        <v>172</v>
      </c>
      <c r="AK39" s="43">
        <f t="shared" ref="AK39:AK41" si="105">AI39*$D39</f>
        <v>56512.08</v>
      </c>
    </row>
    <row r="40" spans="1:37" ht="15.75" customHeight="1" x14ac:dyDescent="0.25">
      <c r="A40" s="2"/>
      <c r="B40" s="57" t="s">
        <v>57</v>
      </c>
      <c r="C40" s="58" t="s">
        <v>19</v>
      </c>
      <c r="D40" s="31">
        <v>2</v>
      </c>
      <c r="E40" s="44"/>
      <c r="F40" s="32">
        <v>41870.49</v>
      </c>
      <c r="G40" s="44"/>
      <c r="H40" s="44"/>
      <c r="I40" s="44">
        <v>21919.15</v>
      </c>
      <c r="J40" s="44">
        <v>23407.67</v>
      </c>
      <c r="K40" s="44"/>
      <c r="L40" s="44">
        <v>29893.34</v>
      </c>
      <c r="M40" s="44"/>
      <c r="N40" s="44"/>
      <c r="O40" s="44"/>
      <c r="P40" s="33">
        <v>65236.89</v>
      </c>
      <c r="Q40" s="34">
        <v>50000</v>
      </c>
      <c r="R40" s="62">
        <v>41553</v>
      </c>
      <c r="S40" s="47">
        <v>68250</v>
      </c>
      <c r="T40" s="37">
        <f t="shared" si="93"/>
        <v>42766.317499999997</v>
      </c>
      <c r="U40" s="38">
        <f t="shared" si="1"/>
        <v>85532.634999999995</v>
      </c>
      <c r="V40" s="37">
        <f t="shared" si="94"/>
        <v>41711.744999999995</v>
      </c>
      <c r="W40" s="38">
        <f t="shared" si="3"/>
        <v>83423.489999999991</v>
      </c>
      <c r="X40" s="39">
        <f t="shared" si="95"/>
        <v>16522.789892042867</v>
      </c>
      <c r="Y40" s="40">
        <f t="shared" si="96"/>
        <v>0.38635054075074077</v>
      </c>
      <c r="Z40" s="41">
        <f t="shared" si="97"/>
        <v>59289.107392042861</v>
      </c>
      <c r="AA40" s="41">
        <f t="shared" si="98"/>
        <v>26243.52760795713</v>
      </c>
      <c r="AB40" s="37">
        <f t="shared" si="99"/>
        <v>40829.207500000004</v>
      </c>
      <c r="AC40" s="38">
        <f t="shared" si="100"/>
        <v>85532.634999999995</v>
      </c>
      <c r="AD40" s="38">
        <f t="shared" si="101"/>
        <v>83423.489999999991</v>
      </c>
      <c r="AE40" s="38">
        <f t="shared" si="102"/>
        <v>81658.415000000008</v>
      </c>
      <c r="AF40" s="42">
        <v>40482.11</v>
      </c>
      <c r="AG40" s="42" t="s">
        <v>192</v>
      </c>
      <c r="AH40" s="42">
        <f t="shared" si="103"/>
        <v>80964.22</v>
      </c>
      <c r="AI40" s="43">
        <f t="shared" si="104"/>
        <v>40829.207500000004</v>
      </c>
      <c r="AJ40" s="6" t="s">
        <v>192</v>
      </c>
      <c r="AK40" s="43">
        <f t="shared" si="105"/>
        <v>81658.415000000008</v>
      </c>
    </row>
    <row r="41" spans="1:37" ht="15.75" customHeight="1" x14ac:dyDescent="0.25">
      <c r="A41" s="2"/>
      <c r="B41" s="57" t="s">
        <v>58</v>
      </c>
      <c r="C41" s="58" t="s">
        <v>21</v>
      </c>
      <c r="D41" s="31">
        <v>1</v>
      </c>
      <c r="E41" s="44"/>
      <c r="F41" s="44">
        <v>52514</v>
      </c>
      <c r="G41" s="44"/>
      <c r="H41" s="44"/>
      <c r="I41" s="44"/>
      <c r="J41" s="44">
        <v>34147.11</v>
      </c>
      <c r="K41" s="44"/>
      <c r="L41" s="44">
        <v>38041.06</v>
      </c>
      <c r="M41" s="44"/>
      <c r="N41" s="44"/>
      <c r="O41" s="44"/>
      <c r="P41" s="33">
        <v>81632.5</v>
      </c>
      <c r="Q41" s="34">
        <v>70000</v>
      </c>
      <c r="R41" s="62">
        <v>49826.01</v>
      </c>
      <c r="S41" s="47">
        <v>80000</v>
      </c>
      <c r="T41" s="37">
        <f t="shared" si="93"/>
        <v>58022.954285714288</v>
      </c>
      <c r="U41" s="38">
        <f t="shared" si="1"/>
        <v>58022.954285714288</v>
      </c>
      <c r="V41" s="37">
        <f t="shared" si="94"/>
        <v>52514</v>
      </c>
      <c r="W41" s="38">
        <f t="shared" si="3"/>
        <v>52514</v>
      </c>
      <c r="X41" s="39">
        <f t="shared" si="95"/>
        <v>17931.302732337612</v>
      </c>
      <c r="Y41" s="40">
        <f t="shared" si="96"/>
        <v>0.30903808592787285</v>
      </c>
      <c r="Z41" s="41">
        <f t="shared" si="97"/>
        <v>75954.257018051896</v>
      </c>
      <c r="AA41" s="41">
        <f t="shared" si="98"/>
        <v>40091.65155337668</v>
      </c>
      <c r="AB41" s="37">
        <f t="shared" si="99"/>
        <v>57446.670000000006</v>
      </c>
      <c r="AC41" s="38">
        <f t="shared" si="100"/>
        <v>58022.954285714288</v>
      </c>
      <c r="AD41" s="38">
        <f t="shared" si="101"/>
        <v>52514</v>
      </c>
      <c r="AE41" s="38">
        <f t="shared" si="102"/>
        <v>57446.670000000006</v>
      </c>
      <c r="AF41" s="42">
        <v>46271.89</v>
      </c>
      <c r="AG41" s="42" t="s">
        <v>172</v>
      </c>
      <c r="AH41" s="42">
        <f t="shared" si="103"/>
        <v>46271.89</v>
      </c>
      <c r="AI41" s="43">
        <f t="shared" si="104"/>
        <v>52514</v>
      </c>
      <c r="AJ41" s="6" t="s">
        <v>172</v>
      </c>
      <c r="AK41" s="43">
        <f t="shared" si="105"/>
        <v>52514</v>
      </c>
    </row>
    <row r="42" spans="1:37" ht="15.75" customHeight="1" x14ac:dyDescent="0.25">
      <c r="A42" s="2"/>
      <c r="B42" s="18" t="s">
        <v>59</v>
      </c>
      <c r="C42" s="48" t="s">
        <v>196</v>
      </c>
      <c r="D42" s="20"/>
      <c r="E42" s="21"/>
      <c r="F42" s="53"/>
      <c r="G42" s="21"/>
      <c r="H42" s="21"/>
      <c r="I42" s="21"/>
      <c r="J42" s="21"/>
      <c r="K42" s="21"/>
      <c r="L42" s="21"/>
      <c r="M42" s="21"/>
      <c r="N42" s="21"/>
      <c r="O42" s="21"/>
      <c r="P42" s="49"/>
      <c r="Q42" s="50"/>
      <c r="R42" s="51"/>
      <c r="S42" s="52"/>
      <c r="T42" s="52"/>
      <c r="U42" s="38">
        <f t="shared" si="1"/>
        <v>0</v>
      </c>
      <c r="V42" s="52"/>
      <c r="W42" s="38">
        <f t="shared" si="3"/>
        <v>0</v>
      </c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7"/>
      <c r="AK42" s="52"/>
    </row>
    <row r="43" spans="1:37" ht="15.75" customHeight="1" x14ac:dyDescent="0.25">
      <c r="A43" s="2"/>
      <c r="B43" s="57" t="s">
        <v>60</v>
      </c>
      <c r="C43" s="58" t="s">
        <v>17</v>
      </c>
      <c r="D43" s="31">
        <v>1</v>
      </c>
      <c r="E43" s="32"/>
      <c r="F43" s="32"/>
      <c r="G43" s="32"/>
      <c r="H43" s="32"/>
      <c r="I43" s="32"/>
      <c r="J43" s="32"/>
      <c r="K43" s="32"/>
      <c r="L43" s="32">
        <v>33066.660000000003</v>
      </c>
      <c r="M43" s="32"/>
      <c r="N43" s="32"/>
      <c r="O43" s="32"/>
      <c r="P43" s="33">
        <v>46007.9</v>
      </c>
      <c r="Q43" s="45">
        <v>59400</v>
      </c>
      <c r="R43" s="90">
        <v>35500</v>
      </c>
      <c r="S43" s="36">
        <v>50000</v>
      </c>
      <c r="T43" s="37">
        <f t="shared" ref="T43:T45" si="106">AVERAGEIF(E43:S43,"&lt;&gt;")</f>
        <v>44794.911999999997</v>
      </c>
      <c r="U43" s="38">
        <f t="shared" si="1"/>
        <v>44794.911999999997</v>
      </c>
      <c r="V43" s="37">
        <f t="shared" ref="V43:V45" si="107">MEDIAN(E43:S43)</f>
        <v>46007.9</v>
      </c>
      <c r="W43" s="38">
        <f t="shared" si="3"/>
        <v>46007.9</v>
      </c>
      <c r="X43" s="39">
        <f t="shared" ref="X43:X45" si="108">STDEVP(E43:S43)</f>
        <v>9652.1516826755251</v>
      </c>
      <c r="Y43" s="40">
        <f t="shared" ref="Y43:Y45" si="109">(X43/T43)</f>
        <v>0.21547428606792499</v>
      </c>
      <c r="Z43" s="41">
        <f t="shared" ref="Z43:Z45" si="110">T43+X43</f>
        <v>54447.063682675522</v>
      </c>
      <c r="AA43" s="41">
        <f t="shared" ref="AA43:AA45" si="111">T43-X43</f>
        <v>35142.760317324472</v>
      </c>
      <c r="AB43" s="37">
        <f t="shared" ref="AB43:AB45" si="112">AVERAGEIFS(E43:S43,E43:S43,"&lt;"&amp;Z43,E43:S43,"&gt;"&amp;AA43)</f>
        <v>43835.966666666667</v>
      </c>
      <c r="AC43" s="38">
        <f t="shared" ref="AC43:AC45" si="113">T43*$D43</f>
        <v>44794.911999999997</v>
      </c>
      <c r="AD43" s="38">
        <f t="shared" ref="AD43:AD45" si="114">V43*$D43</f>
        <v>46007.9</v>
      </c>
      <c r="AE43" s="38">
        <f t="shared" ref="AE43:AE45" si="115">AB43*$D43</f>
        <v>43835.966666666667</v>
      </c>
      <c r="AF43" s="42">
        <v>40753.949999999997</v>
      </c>
      <c r="AG43" s="42" t="s">
        <v>172</v>
      </c>
      <c r="AH43" s="42">
        <f t="shared" ref="AH43:AH45" si="116">AF43*$D43</f>
        <v>40753.949999999997</v>
      </c>
      <c r="AI43" s="43">
        <f t="shared" ref="AI43:AI45" si="117">MIN(AB43,V43,T43)</f>
        <v>43835.966666666667</v>
      </c>
      <c r="AJ43" s="6" t="s">
        <v>192</v>
      </c>
      <c r="AK43" s="43">
        <f t="shared" ref="AK43:AK45" si="118">AI43*$D43</f>
        <v>43835.966666666667</v>
      </c>
    </row>
    <row r="44" spans="1:37" ht="15.75" customHeight="1" x14ac:dyDescent="0.25">
      <c r="A44" s="2"/>
      <c r="B44" s="57" t="s">
        <v>61</v>
      </c>
      <c r="C44" s="58" t="s">
        <v>19</v>
      </c>
      <c r="D44" s="31">
        <v>1</v>
      </c>
      <c r="E44" s="32"/>
      <c r="F44" s="32"/>
      <c r="G44" s="32"/>
      <c r="H44" s="32"/>
      <c r="I44" s="32"/>
      <c r="J44" s="32"/>
      <c r="K44" s="32"/>
      <c r="L44" s="32">
        <v>39906.660000000003</v>
      </c>
      <c r="M44" s="32"/>
      <c r="N44" s="32"/>
      <c r="O44" s="32"/>
      <c r="P44" s="33">
        <v>67258.259999999995</v>
      </c>
      <c r="Q44" s="45">
        <v>70200</v>
      </c>
      <c r="R44" s="90">
        <v>46644.34</v>
      </c>
      <c r="S44" s="36">
        <v>65000</v>
      </c>
      <c r="T44" s="37">
        <f t="shared" si="106"/>
        <v>57801.851999999999</v>
      </c>
      <c r="U44" s="38">
        <f t="shared" si="1"/>
        <v>57801.851999999999</v>
      </c>
      <c r="V44" s="37">
        <f t="shared" si="107"/>
        <v>65000</v>
      </c>
      <c r="W44" s="38">
        <f t="shared" si="3"/>
        <v>65000</v>
      </c>
      <c r="X44" s="39">
        <f t="shared" si="108"/>
        <v>12162.886429374221</v>
      </c>
      <c r="Y44" s="40">
        <f t="shared" si="109"/>
        <v>0.21042381876231614</v>
      </c>
      <c r="Z44" s="41">
        <f t="shared" si="110"/>
        <v>69964.738429374222</v>
      </c>
      <c r="AA44" s="41">
        <f t="shared" si="111"/>
        <v>45638.965570625776</v>
      </c>
      <c r="AB44" s="37">
        <f t="shared" si="112"/>
        <v>59634.19999999999</v>
      </c>
      <c r="AC44" s="38">
        <f t="shared" si="113"/>
        <v>57801.851999999999</v>
      </c>
      <c r="AD44" s="38">
        <f t="shared" si="114"/>
        <v>65000</v>
      </c>
      <c r="AE44" s="38">
        <f t="shared" si="115"/>
        <v>59634.19999999999</v>
      </c>
      <c r="AF44" s="42">
        <v>55146.63</v>
      </c>
      <c r="AG44" s="42" t="s">
        <v>190</v>
      </c>
      <c r="AH44" s="42">
        <f t="shared" si="116"/>
        <v>55146.63</v>
      </c>
      <c r="AI44" s="43">
        <f t="shared" si="117"/>
        <v>57801.851999999999</v>
      </c>
      <c r="AJ44" s="6" t="s">
        <v>190</v>
      </c>
      <c r="AK44" s="43">
        <f t="shared" si="118"/>
        <v>57801.851999999999</v>
      </c>
    </row>
    <row r="45" spans="1:37" ht="15.75" customHeight="1" x14ac:dyDescent="0.25">
      <c r="A45" s="2"/>
      <c r="B45" s="57" t="s">
        <v>62</v>
      </c>
      <c r="C45" s="58" t="s">
        <v>21</v>
      </c>
      <c r="D45" s="31">
        <v>1</v>
      </c>
      <c r="E45" s="44"/>
      <c r="F45" s="44"/>
      <c r="G45" s="44"/>
      <c r="H45" s="44"/>
      <c r="I45" s="44"/>
      <c r="J45" s="44"/>
      <c r="K45" s="44"/>
      <c r="L45" s="32">
        <v>50000</v>
      </c>
      <c r="M45" s="44"/>
      <c r="N45" s="44"/>
      <c r="O45" s="44"/>
      <c r="P45" s="33">
        <v>82316.649999999994</v>
      </c>
      <c r="Q45" s="34">
        <v>96300</v>
      </c>
      <c r="R45" s="62">
        <v>57007.8</v>
      </c>
      <c r="S45" s="47">
        <v>80000</v>
      </c>
      <c r="T45" s="37">
        <f t="shared" si="106"/>
        <v>73124.89</v>
      </c>
      <c r="U45" s="38">
        <f t="shared" si="1"/>
        <v>73124.89</v>
      </c>
      <c r="V45" s="37">
        <f t="shared" si="107"/>
        <v>80000</v>
      </c>
      <c r="W45" s="38">
        <f t="shared" si="3"/>
        <v>80000</v>
      </c>
      <c r="X45" s="39">
        <f t="shared" si="108"/>
        <v>17107.673369000233</v>
      </c>
      <c r="Y45" s="40">
        <f t="shared" si="109"/>
        <v>0.23395144073379437</v>
      </c>
      <c r="Z45" s="41">
        <f t="shared" si="110"/>
        <v>90232.563369000229</v>
      </c>
      <c r="AA45" s="41">
        <f t="shared" si="111"/>
        <v>56017.21663099977</v>
      </c>
      <c r="AB45" s="37">
        <f t="shared" si="112"/>
        <v>73108.150000000009</v>
      </c>
      <c r="AC45" s="38">
        <f t="shared" si="113"/>
        <v>73124.89</v>
      </c>
      <c r="AD45" s="38">
        <f t="shared" si="114"/>
        <v>80000</v>
      </c>
      <c r="AE45" s="38">
        <f t="shared" si="115"/>
        <v>73108.150000000009</v>
      </c>
      <c r="AF45" s="42">
        <v>67959.61</v>
      </c>
      <c r="AG45" s="42" t="s">
        <v>192</v>
      </c>
      <c r="AH45" s="42">
        <f t="shared" si="116"/>
        <v>67959.61</v>
      </c>
      <c r="AI45" s="43">
        <f t="shared" si="117"/>
        <v>73108.150000000009</v>
      </c>
      <c r="AJ45" s="6" t="s">
        <v>192</v>
      </c>
      <c r="AK45" s="43">
        <f t="shared" si="118"/>
        <v>73108.150000000009</v>
      </c>
    </row>
    <row r="46" spans="1:37" ht="15.75" customHeight="1" x14ac:dyDescent="0.25">
      <c r="A46" s="2"/>
      <c r="B46" s="18" t="s">
        <v>63</v>
      </c>
      <c r="C46" s="48" t="s">
        <v>64</v>
      </c>
      <c r="D46" s="20"/>
      <c r="E46" s="21"/>
      <c r="F46" s="53"/>
      <c r="G46" s="21"/>
      <c r="H46" s="21"/>
      <c r="I46" s="21"/>
      <c r="J46" s="21"/>
      <c r="K46" s="21"/>
      <c r="L46" s="21"/>
      <c r="M46" s="21"/>
      <c r="N46" s="21"/>
      <c r="O46" s="21"/>
      <c r="P46" s="49"/>
      <c r="Q46" s="50"/>
      <c r="R46" s="51"/>
      <c r="S46" s="52"/>
      <c r="T46" s="52"/>
      <c r="U46" s="38">
        <f t="shared" si="1"/>
        <v>0</v>
      </c>
      <c r="V46" s="52"/>
      <c r="W46" s="38">
        <f t="shared" si="3"/>
        <v>0</v>
      </c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7"/>
      <c r="AK46" s="52"/>
    </row>
    <row r="47" spans="1:37" ht="15.75" customHeight="1" x14ac:dyDescent="0.25">
      <c r="A47" s="2"/>
      <c r="B47" s="57" t="s">
        <v>65</v>
      </c>
      <c r="C47" s="58" t="s">
        <v>17</v>
      </c>
      <c r="D47" s="31">
        <v>2</v>
      </c>
      <c r="E47" s="59"/>
      <c r="F47" s="32"/>
      <c r="G47" s="59"/>
      <c r="H47" s="59"/>
      <c r="I47" s="59"/>
      <c r="J47" s="44">
        <v>9162.06</v>
      </c>
      <c r="K47" s="59"/>
      <c r="L47" s="32">
        <v>9946.66</v>
      </c>
      <c r="M47" s="59"/>
      <c r="N47" s="59"/>
      <c r="O47" s="59"/>
      <c r="P47" s="33">
        <v>20828.87</v>
      </c>
      <c r="Q47" s="45">
        <v>20000</v>
      </c>
      <c r="R47" s="62">
        <v>17000</v>
      </c>
      <c r="S47" s="36">
        <v>22300</v>
      </c>
      <c r="T47" s="37">
        <f>AVERAGEIF(E47:S47,"&lt;&gt;")</f>
        <v>16539.598333333332</v>
      </c>
      <c r="U47" s="38">
        <f t="shared" si="1"/>
        <v>33079.196666666663</v>
      </c>
      <c r="V47" s="37">
        <f>MEDIAN(E47:S47)</f>
        <v>18500</v>
      </c>
      <c r="W47" s="38">
        <f t="shared" si="3"/>
        <v>37000</v>
      </c>
      <c r="X47" s="39">
        <f>STDEVP(E47:S47)</f>
        <v>5190.7182532555744</v>
      </c>
      <c r="Y47" s="40">
        <f>(X47/T47)</f>
        <v>0.31383581080045825</v>
      </c>
      <c r="Z47" s="41">
        <f>T47+X47</f>
        <v>21730.316586588906</v>
      </c>
      <c r="AA47" s="41">
        <f>T47-X47</f>
        <v>11348.880080077757</v>
      </c>
      <c r="AB47" s="37">
        <f>AVERAGEIFS(E47:S47,E47:S47,"&lt;"&amp;Z47,E47:S47,"&gt;"&amp;AA47)</f>
        <v>19276.289999999997</v>
      </c>
      <c r="AC47" s="38">
        <f>T47*$D47</f>
        <v>33079.196666666663</v>
      </c>
      <c r="AD47" s="38">
        <f>V47*$D47</f>
        <v>37000</v>
      </c>
      <c r="AE47" s="38">
        <f>AB47*$D47</f>
        <v>38552.579999999994</v>
      </c>
      <c r="AF47" s="42">
        <v>16539.599999999999</v>
      </c>
      <c r="AG47" s="42" t="s">
        <v>190</v>
      </c>
      <c r="AH47" s="42">
        <f>AF47*$D47</f>
        <v>33079.199999999997</v>
      </c>
      <c r="AI47" s="43">
        <f>MIN(AB47,V47,T47)</f>
        <v>16539.598333333332</v>
      </c>
      <c r="AJ47" s="6" t="s">
        <v>190</v>
      </c>
      <c r="AK47" s="43">
        <f>AI47*$D47</f>
        <v>33079.196666666663</v>
      </c>
    </row>
    <row r="48" spans="1:37" ht="15.75" customHeight="1" x14ac:dyDescent="0.25">
      <c r="A48" s="2"/>
      <c r="B48" s="18" t="s">
        <v>66</v>
      </c>
      <c r="C48" s="48" t="s">
        <v>67</v>
      </c>
      <c r="D48" s="20"/>
      <c r="E48" s="21"/>
      <c r="F48" s="53"/>
      <c r="G48" s="21"/>
      <c r="H48" s="21"/>
      <c r="I48" s="21"/>
      <c r="J48" s="21"/>
      <c r="K48" s="21"/>
      <c r="L48" s="21"/>
      <c r="M48" s="21"/>
      <c r="N48" s="21"/>
      <c r="O48" s="21"/>
      <c r="P48" s="49"/>
      <c r="Q48" s="50"/>
      <c r="R48" s="51"/>
      <c r="S48" s="52"/>
      <c r="T48" s="52"/>
      <c r="U48" s="38">
        <f t="shared" si="1"/>
        <v>0</v>
      </c>
      <c r="V48" s="52"/>
      <c r="W48" s="38">
        <f t="shared" si="3"/>
        <v>0</v>
      </c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7"/>
      <c r="AK48" s="52"/>
    </row>
    <row r="49" spans="1:37" ht="15.75" customHeight="1" x14ac:dyDescent="0.25">
      <c r="A49" s="2"/>
      <c r="B49" s="29" t="s">
        <v>68</v>
      </c>
      <c r="C49" s="30" t="s">
        <v>17</v>
      </c>
      <c r="D49" s="31">
        <v>1</v>
      </c>
      <c r="E49" s="59"/>
      <c r="F49" s="32">
        <v>87012</v>
      </c>
      <c r="G49" s="59"/>
      <c r="H49" s="59"/>
      <c r="I49" s="59"/>
      <c r="J49" s="59"/>
      <c r="K49" s="59"/>
      <c r="L49" s="44">
        <v>32533.34</v>
      </c>
      <c r="M49" s="59"/>
      <c r="N49" s="59"/>
      <c r="O49" s="59"/>
      <c r="P49" s="91">
        <v>24568.36</v>
      </c>
      <c r="Q49" s="34">
        <v>80000</v>
      </c>
      <c r="R49" s="35">
        <v>29364.12</v>
      </c>
      <c r="S49" s="47">
        <v>25800</v>
      </c>
      <c r="T49" s="37">
        <f t="shared" ref="T49:T51" si="119">AVERAGEIF(E49:S49,"&lt;&gt;")</f>
        <v>46546.303333333337</v>
      </c>
      <c r="U49" s="38">
        <f t="shared" si="1"/>
        <v>46546.303333333337</v>
      </c>
      <c r="V49" s="37">
        <f t="shared" ref="V49:V51" si="120">MEDIAN(E49:S49)</f>
        <v>30948.73</v>
      </c>
      <c r="W49" s="38">
        <f t="shared" si="3"/>
        <v>30948.73</v>
      </c>
      <c r="X49" s="39">
        <f t="shared" ref="X49:X51" si="121">STDEVP(E49:S49)</f>
        <v>26336.451570739777</v>
      </c>
      <c r="Y49" s="40">
        <f t="shared" ref="Y49:Y51" si="122">(X49/T49)</f>
        <v>0.56581188375231029</v>
      </c>
      <c r="Z49" s="41">
        <f t="shared" ref="Z49:Z51" si="123">T49+X49</f>
        <v>72882.75490407311</v>
      </c>
      <c r="AA49" s="41">
        <f t="shared" ref="AA49:AA51" si="124">T49-X49</f>
        <v>20209.85176259356</v>
      </c>
      <c r="AB49" s="37">
        <f t="shared" ref="AB49:AB51" si="125">AVERAGEIFS(E49:S49,E49:S49,"&lt;"&amp;Z49,E49:S49,"&gt;"&amp;AA49)</f>
        <v>28066.454999999998</v>
      </c>
      <c r="AC49" s="38">
        <f t="shared" ref="AC49:AC51" si="126">T49*$D49</f>
        <v>46546.303333333337</v>
      </c>
      <c r="AD49" s="38">
        <f t="shared" ref="AD49:AD51" si="127">V49*$D49</f>
        <v>30948.73</v>
      </c>
      <c r="AE49" s="38">
        <f t="shared" ref="AE49:AE51" si="128">AB49*$D49</f>
        <v>28066.454999999998</v>
      </c>
      <c r="AF49" s="42">
        <v>40800</v>
      </c>
      <c r="AG49" s="42" t="s">
        <v>172</v>
      </c>
      <c r="AH49" s="42">
        <f>AF49*$D49</f>
        <v>40800</v>
      </c>
      <c r="AI49" s="43">
        <f t="shared" ref="AI49:AI51" si="129">MIN(AB49,V49,T49)</f>
        <v>28066.454999999998</v>
      </c>
      <c r="AJ49" s="6" t="s">
        <v>192</v>
      </c>
      <c r="AK49" s="43">
        <f t="shared" ref="AK49:AK51" si="130">AI49*$D49</f>
        <v>28066.454999999998</v>
      </c>
    </row>
    <row r="50" spans="1:37" ht="15.75" customHeight="1" x14ac:dyDescent="0.25">
      <c r="A50" s="2"/>
      <c r="B50" s="29" t="s">
        <v>69</v>
      </c>
      <c r="C50" s="30" t="s">
        <v>19</v>
      </c>
      <c r="D50" s="31">
        <v>1</v>
      </c>
      <c r="E50" s="59"/>
      <c r="F50" s="32"/>
      <c r="G50" s="59"/>
      <c r="H50" s="59"/>
      <c r="I50" s="59"/>
      <c r="J50" s="59"/>
      <c r="K50" s="59"/>
      <c r="L50" s="44">
        <v>43200</v>
      </c>
      <c r="M50" s="59"/>
      <c r="N50" s="59"/>
      <c r="O50" s="59"/>
      <c r="P50" s="91">
        <v>36345.9</v>
      </c>
      <c r="Q50" s="34">
        <v>135000</v>
      </c>
      <c r="R50" s="35">
        <v>39000</v>
      </c>
      <c r="S50" s="47">
        <v>38900</v>
      </c>
      <c r="T50" s="37">
        <f t="shared" si="119"/>
        <v>58489.180000000008</v>
      </c>
      <c r="U50" s="38"/>
      <c r="V50" s="37">
        <f t="shared" si="120"/>
        <v>39000</v>
      </c>
      <c r="W50" s="38">
        <f t="shared" si="3"/>
        <v>39000</v>
      </c>
      <c r="X50" s="39">
        <f t="shared" si="121"/>
        <v>38318.542669177798</v>
      </c>
      <c r="Y50" s="40">
        <f t="shared" si="122"/>
        <v>0.65513899612163806</v>
      </c>
      <c r="Z50" s="41">
        <f t="shared" si="123"/>
        <v>96807.722669177805</v>
      </c>
      <c r="AA50" s="41">
        <f t="shared" si="124"/>
        <v>20170.63733082221</v>
      </c>
      <c r="AB50" s="37">
        <f t="shared" si="125"/>
        <v>39361.474999999999</v>
      </c>
      <c r="AC50" s="38">
        <f t="shared" si="126"/>
        <v>58489.180000000008</v>
      </c>
      <c r="AD50" s="38">
        <f t="shared" si="127"/>
        <v>39000</v>
      </c>
      <c r="AE50" s="38">
        <f t="shared" si="128"/>
        <v>39361.474999999999</v>
      </c>
      <c r="AF50" s="42"/>
      <c r="AG50" s="42"/>
      <c r="AH50" s="42"/>
      <c r="AI50" s="43">
        <f t="shared" si="129"/>
        <v>39000</v>
      </c>
      <c r="AJ50" s="6" t="s">
        <v>172</v>
      </c>
      <c r="AK50" s="43">
        <f t="shared" si="130"/>
        <v>39000</v>
      </c>
    </row>
    <row r="51" spans="1:37" ht="15.75" customHeight="1" x14ac:dyDescent="0.25">
      <c r="A51" s="2"/>
      <c r="B51" s="29" t="s">
        <v>70</v>
      </c>
      <c r="C51" s="30" t="s">
        <v>21</v>
      </c>
      <c r="D51" s="31">
        <v>1</v>
      </c>
      <c r="E51" s="59"/>
      <c r="F51" s="32"/>
      <c r="G51" s="59"/>
      <c r="H51" s="59"/>
      <c r="I51" s="59"/>
      <c r="J51" s="59"/>
      <c r="K51" s="59"/>
      <c r="L51" s="44">
        <v>63093.34</v>
      </c>
      <c r="M51" s="59"/>
      <c r="N51" s="59"/>
      <c r="O51" s="59"/>
      <c r="P51" s="91">
        <v>50590.55</v>
      </c>
      <c r="Q51" s="34">
        <v>150000</v>
      </c>
      <c r="R51" s="35">
        <v>49863.6</v>
      </c>
      <c r="S51" s="47">
        <v>52600</v>
      </c>
      <c r="T51" s="37">
        <f t="shared" si="119"/>
        <v>73229.497999999992</v>
      </c>
      <c r="U51" s="38"/>
      <c r="V51" s="37">
        <f t="shared" si="120"/>
        <v>52600</v>
      </c>
      <c r="W51" s="38">
        <f t="shared" si="3"/>
        <v>52600</v>
      </c>
      <c r="X51" s="39">
        <f t="shared" si="121"/>
        <v>38679.490741110014</v>
      </c>
      <c r="Y51" s="40">
        <f t="shared" si="122"/>
        <v>0.52819549221967921</v>
      </c>
      <c r="Z51" s="41">
        <f t="shared" si="123"/>
        <v>111908.98874111001</v>
      </c>
      <c r="AA51" s="41">
        <f t="shared" si="124"/>
        <v>34550.007258889978</v>
      </c>
      <c r="AB51" s="37">
        <f t="shared" si="125"/>
        <v>54036.872499999998</v>
      </c>
      <c r="AC51" s="38">
        <f t="shared" si="126"/>
        <v>73229.497999999992</v>
      </c>
      <c r="AD51" s="38">
        <f t="shared" si="127"/>
        <v>52600</v>
      </c>
      <c r="AE51" s="38">
        <f t="shared" si="128"/>
        <v>54036.872499999998</v>
      </c>
      <c r="AF51" s="42"/>
      <c r="AG51" s="42"/>
      <c r="AH51" s="42"/>
      <c r="AI51" s="43">
        <f t="shared" si="129"/>
        <v>52600</v>
      </c>
      <c r="AJ51" s="6" t="s">
        <v>172</v>
      </c>
      <c r="AK51" s="43">
        <f t="shared" si="130"/>
        <v>52600</v>
      </c>
    </row>
    <row r="52" spans="1:37" ht="15.75" customHeight="1" x14ac:dyDescent="0.25">
      <c r="A52" s="2"/>
      <c r="B52" s="10" t="s">
        <v>71</v>
      </c>
      <c r="C52" s="82" t="s">
        <v>72</v>
      </c>
      <c r="D52" s="83"/>
      <c r="E52" s="84"/>
      <c r="F52" s="85"/>
      <c r="G52" s="84"/>
      <c r="H52" s="84"/>
      <c r="I52" s="84"/>
      <c r="J52" s="84"/>
      <c r="K52" s="84"/>
      <c r="L52" s="84"/>
      <c r="M52" s="84"/>
      <c r="N52" s="84"/>
      <c r="O52" s="84"/>
      <c r="P52" s="86"/>
      <c r="Q52" s="87"/>
      <c r="R52" s="88"/>
      <c r="S52" s="89"/>
      <c r="T52" s="77"/>
      <c r="U52" s="38">
        <f t="shared" ref="U52:U88" si="131">T52*$D52</f>
        <v>0</v>
      </c>
      <c r="V52" s="77"/>
      <c r="W52" s="38">
        <f t="shared" si="3"/>
        <v>0</v>
      </c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8"/>
      <c r="AK52" s="77"/>
    </row>
    <row r="53" spans="1:37" ht="31.5" x14ac:dyDescent="0.25">
      <c r="A53" s="2"/>
      <c r="B53" s="92" t="s">
        <v>73</v>
      </c>
      <c r="C53" s="94" t="s">
        <v>197</v>
      </c>
      <c r="D53" s="95"/>
      <c r="E53" s="96"/>
      <c r="F53" s="97"/>
      <c r="G53" s="96"/>
      <c r="H53" s="96"/>
      <c r="I53" s="96"/>
      <c r="J53" s="96"/>
      <c r="K53" s="96"/>
      <c r="L53" s="96"/>
      <c r="M53" s="96"/>
      <c r="N53" s="96"/>
      <c r="O53" s="96"/>
      <c r="P53" s="98"/>
      <c r="Q53" s="99"/>
      <c r="R53" s="100"/>
      <c r="S53" s="101"/>
      <c r="T53" s="52"/>
      <c r="U53" s="38">
        <f t="shared" si="131"/>
        <v>0</v>
      </c>
      <c r="V53" s="52"/>
      <c r="W53" s="38">
        <f t="shared" si="3"/>
        <v>0</v>
      </c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7"/>
      <c r="AK53" s="52"/>
    </row>
    <row r="54" spans="1:37" ht="15.75" customHeight="1" x14ac:dyDescent="0.25">
      <c r="A54" s="2"/>
      <c r="B54" s="57" t="s">
        <v>74</v>
      </c>
      <c r="C54" s="58" t="s">
        <v>77</v>
      </c>
      <c r="D54" s="31">
        <v>12</v>
      </c>
      <c r="E54" s="59"/>
      <c r="F54" s="32"/>
      <c r="G54" s="60"/>
      <c r="H54" s="59"/>
      <c r="I54" s="60">
        <v>14820</v>
      </c>
      <c r="J54" s="59"/>
      <c r="K54" s="59"/>
      <c r="L54" s="44">
        <v>3890.14</v>
      </c>
      <c r="M54" s="59"/>
      <c r="N54" s="59"/>
      <c r="O54" s="59"/>
      <c r="P54" s="33">
        <v>66947.289999999994</v>
      </c>
      <c r="Q54" s="45">
        <v>119181.31</v>
      </c>
      <c r="R54" s="62">
        <v>33000</v>
      </c>
      <c r="S54" s="36">
        <v>68740</v>
      </c>
      <c r="T54" s="37">
        <f t="shared" ref="T54:T59" si="132">AVERAGEIF(E54:S54,"&lt;&gt;")</f>
        <v>51096.456666666665</v>
      </c>
      <c r="U54" s="38">
        <f t="shared" si="131"/>
        <v>613157.48</v>
      </c>
      <c r="V54" s="37">
        <f t="shared" ref="V54:V59" si="133">MEDIAN(E54:S54)</f>
        <v>49973.644999999997</v>
      </c>
      <c r="W54" s="38">
        <f t="shared" si="3"/>
        <v>599683.74</v>
      </c>
      <c r="X54" s="39">
        <f t="shared" ref="X54:X59" si="134">STDEVP(E54:S54)</f>
        <v>38880.136697180249</v>
      </c>
      <c r="Y54" s="40">
        <f t="shared" ref="Y54:Y59" si="135">(X54/T54)</f>
        <v>0.7609164946763155</v>
      </c>
      <c r="Z54" s="41">
        <f t="shared" ref="Z54:Z59" si="136">T54+X54</f>
        <v>89976.593363846914</v>
      </c>
      <c r="AA54" s="41">
        <f t="shared" ref="AA54:AA59" si="137">T54-X54</f>
        <v>12216.319969486416</v>
      </c>
      <c r="AB54" s="37">
        <f t="shared" ref="AB54:AB59" si="138">AVERAGEIFS(E54:S54,E54:S54,"&lt;"&amp;Z54,E54:S54,"&gt;"&amp;AA54)</f>
        <v>45876.822499999995</v>
      </c>
      <c r="AC54" s="38">
        <f t="shared" ref="AC54:AC59" si="139">T54*$D54</f>
        <v>613157.48</v>
      </c>
      <c r="AD54" s="38">
        <f t="shared" ref="AD54:AD59" si="140">V54*$D54</f>
        <v>599683.74</v>
      </c>
      <c r="AE54" s="38">
        <f t="shared" ref="AE54:AE59" si="141">AB54*$D54</f>
        <v>550521.86999999988</v>
      </c>
      <c r="AF54" s="42">
        <v>56229.1</v>
      </c>
      <c r="AG54" s="42" t="s">
        <v>192</v>
      </c>
      <c r="AH54" s="42">
        <f t="shared" ref="AH54:AH59" si="142">AF54*$D54</f>
        <v>674749.2</v>
      </c>
      <c r="AI54" s="43">
        <f t="shared" ref="AI54:AI59" si="143">MIN(AB54,V54,T54)</f>
        <v>45876.822499999995</v>
      </c>
      <c r="AJ54" s="6" t="s">
        <v>192</v>
      </c>
      <c r="AK54" s="43">
        <f t="shared" ref="AK54:AK59" si="144">AI54*$D54</f>
        <v>550521.86999999988</v>
      </c>
    </row>
    <row r="55" spans="1:37" ht="15.75" customHeight="1" x14ac:dyDescent="0.25">
      <c r="A55" s="2"/>
      <c r="B55" s="57" t="s">
        <v>75</v>
      </c>
      <c r="C55" s="30" t="s">
        <v>250</v>
      </c>
      <c r="D55" s="31">
        <v>1</v>
      </c>
      <c r="E55" s="59"/>
      <c r="F55" s="32"/>
      <c r="G55" s="60"/>
      <c r="H55" s="59"/>
      <c r="I55" s="59"/>
      <c r="J55" s="59"/>
      <c r="K55" s="59"/>
      <c r="L55" s="59"/>
      <c r="M55" s="59"/>
      <c r="N55" s="59"/>
      <c r="O55" s="59"/>
      <c r="P55" s="91">
        <v>117913.60000000001</v>
      </c>
      <c r="Q55" s="45">
        <v>154935.70000000001</v>
      </c>
      <c r="R55" s="46">
        <v>58000</v>
      </c>
      <c r="S55" s="36">
        <v>120000</v>
      </c>
      <c r="T55" s="37">
        <f t="shared" si="132"/>
        <v>112712.32500000001</v>
      </c>
      <c r="U55" s="38">
        <f t="shared" si="131"/>
        <v>112712.32500000001</v>
      </c>
      <c r="V55" s="37">
        <f t="shared" si="133"/>
        <v>118956.8</v>
      </c>
      <c r="W55" s="38">
        <f t="shared" si="3"/>
        <v>118956.8</v>
      </c>
      <c r="X55" s="39">
        <f t="shared" si="134"/>
        <v>34843.992924991719</v>
      </c>
      <c r="Y55" s="40">
        <f t="shared" si="135"/>
        <v>0.30914092957439848</v>
      </c>
      <c r="Z55" s="41">
        <f t="shared" si="136"/>
        <v>147556.31792499172</v>
      </c>
      <c r="AA55" s="41">
        <f t="shared" si="137"/>
        <v>77868.332075008293</v>
      </c>
      <c r="AB55" s="37">
        <f t="shared" si="138"/>
        <v>118956.8</v>
      </c>
      <c r="AC55" s="38">
        <f t="shared" si="139"/>
        <v>112712.32500000001</v>
      </c>
      <c r="AD55" s="38">
        <f t="shared" si="140"/>
        <v>118956.8</v>
      </c>
      <c r="AE55" s="38">
        <f t="shared" si="141"/>
        <v>118956.8</v>
      </c>
      <c r="AF55" s="42">
        <v>81755.520000000004</v>
      </c>
      <c r="AG55" s="42" t="s">
        <v>190</v>
      </c>
      <c r="AH55" s="42">
        <f t="shared" si="142"/>
        <v>81755.520000000004</v>
      </c>
      <c r="AI55" s="43">
        <f t="shared" si="143"/>
        <v>112712.32500000001</v>
      </c>
      <c r="AJ55" s="6" t="s">
        <v>190</v>
      </c>
      <c r="AK55" s="43">
        <f t="shared" si="144"/>
        <v>112712.32500000001</v>
      </c>
    </row>
    <row r="56" spans="1:37" ht="15.75" customHeight="1" x14ac:dyDescent="0.25">
      <c r="A56" s="2"/>
      <c r="B56" s="120" t="s">
        <v>76</v>
      </c>
      <c r="C56" s="121" t="s">
        <v>79</v>
      </c>
      <c r="D56" s="31">
        <v>12</v>
      </c>
      <c r="E56" s="60"/>
      <c r="F56" s="60">
        <v>43046</v>
      </c>
      <c r="G56" s="60"/>
      <c r="H56" s="60"/>
      <c r="I56" s="60">
        <v>21016.44</v>
      </c>
      <c r="J56" s="60"/>
      <c r="K56" s="59"/>
      <c r="L56" s="60">
        <v>32533.34</v>
      </c>
      <c r="M56" s="60"/>
      <c r="N56" s="60"/>
      <c r="O56" s="60"/>
      <c r="P56" s="33">
        <v>50966.32</v>
      </c>
      <c r="Q56" s="34">
        <v>155819.07999999999</v>
      </c>
      <c r="R56" s="46">
        <v>45201.2</v>
      </c>
      <c r="S56" s="36">
        <v>52600</v>
      </c>
      <c r="T56" s="37">
        <f t="shared" si="132"/>
        <v>57311.768571428569</v>
      </c>
      <c r="U56" s="38">
        <f t="shared" si="131"/>
        <v>687741.2228571428</v>
      </c>
      <c r="V56" s="37">
        <f t="shared" si="133"/>
        <v>45201.2</v>
      </c>
      <c r="W56" s="38">
        <f t="shared" si="3"/>
        <v>542414.39999999991</v>
      </c>
      <c r="X56" s="68">
        <f t="shared" si="134"/>
        <v>41486.065316583925</v>
      </c>
      <c r="Y56" s="69">
        <f t="shared" si="135"/>
        <v>0.72386643006626439</v>
      </c>
      <c r="Z56" s="68">
        <f t="shared" si="136"/>
        <v>98797.833888012494</v>
      </c>
      <c r="AA56" s="68">
        <f t="shared" si="137"/>
        <v>15825.703254844644</v>
      </c>
      <c r="AB56" s="37">
        <f t="shared" si="138"/>
        <v>40893.883333333331</v>
      </c>
      <c r="AC56" s="38">
        <f t="shared" si="139"/>
        <v>687741.2228571428</v>
      </c>
      <c r="AD56" s="38">
        <f t="shared" si="140"/>
        <v>542414.39999999991</v>
      </c>
      <c r="AE56" s="38">
        <f t="shared" si="141"/>
        <v>490726.6</v>
      </c>
      <c r="AF56" s="42">
        <v>40893.879999999997</v>
      </c>
      <c r="AG56" s="42" t="s">
        <v>192</v>
      </c>
      <c r="AH56" s="42">
        <f t="shared" si="142"/>
        <v>490726.55999999994</v>
      </c>
      <c r="AI56" s="43">
        <f t="shared" si="143"/>
        <v>40893.883333333331</v>
      </c>
      <c r="AJ56" s="6" t="s">
        <v>192</v>
      </c>
      <c r="AK56" s="43">
        <f t="shared" si="144"/>
        <v>490726.6</v>
      </c>
    </row>
    <row r="57" spans="1:37" ht="31.5" x14ac:dyDescent="0.25">
      <c r="A57" s="2"/>
      <c r="B57" s="121" t="s">
        <v>78</v>
      </c>
      <c r="C57" s="121" t="s">
        <v>81</v>
      </c>
      <c r="D57" s="31">
        <v>12</v>
      </c>
      <c r="E57" s="60"/>
      <c r="F57" s="60">
        <v>528.5</v>
      </c>
      <c r="G57" s="60"/>
      <c r="H57" s="60"/>
      <c r="I57" s="60">
        <v>6500</v>
      </c>
      <c r="J57" s="60"/>
      <c r="K57" s="59"/>
      <c r="L57" s="60">
        <v>7480</v>
      </c>
      <c r="M57" s="60"/>
      <c r="N57" s="60"/>
      <c r="O57" s="60"/>
      <c r="P57" s="33">
        <v>50787.07</v>
      </c>
      <c r="Q57" s="34">
        <v>105200</v>
      </c>
      <c r="R57" s="46">
        <v>14417.8</v>
      </c>
      <c r="S57" s="36">
        <v>58700</v>
      </c>
      <c r="T57" s="37">
        <f t="shared" si="132"/>
        <v>34801.909999999996</v>
      </c>
      <c r="U57" s="38">
        <f t="shared" si="131"/>
        <v>417622.91999999993</v>
      </c>
      <c r="V57" s="37">
        <f t="shared" si="133"/>
        <v>14417.8</v>
      </c>
      <c r="W57" s="38">
        <f t="shared" si="3"/>
        <v>173013.59999999998</v>
      </c>
      <c r="X57" s="68">
        <f t="shared" si="134"/>
        <v>35697.536070911519</v>
      </c>
      <c r="Y57" s="69">
        <f t="shared" si="135"/>
        <v>1.0257349688827861</v>
      </c>
      <c r="Z57" s="68">
        <f t="shared" si="136"/>
        <v>70499.446070911508</v>
      </c>
      <c r="AA57" s="68">
        <f t="shared" si="137"/>
        <v>-895.62607091152313</v>
      </c>
      <c r="AB57" s="37">
        <f t="shared" si="138"/>
        <v>23068.895</v>
      </c>
      <c r="AC57" s="38">
        <f t="shared" si="139"/>
        <v>417622.91999999993</v>
      </c>
      <c r="AD57" s="38">
        <f t="shared" si="140"/>
        <v>173013.59999999998</v>
      </c>
      <c r="AE57" s="38">
        <f t="shared" si="141"/>
        <v>276826.74</v>
      </c>
      <c r="AF57" s="42">
        <v>41301.620000000003</v>
      </c>
      <c r="AG57" s="42" t="s">
        <v>192</v>
      </c>
      <c r="AH57" s="42">
        <f t="shared" si="142"/>
        <v>495619.44000000006</v>
      </c>
      <c r="AI57" s="43">
        <f t="shared" si="143"/>
        <v>14417.8</v>
      </c>
      <c r="AJ57" s="6" t="s">
        <v>172</v>
      </c>
      <c r="AK57" s="43">
        <f t="shared" si="144"/>
        <v>173013.59999999998</v>
      </c>
    </row>
    <row r="58" spans="1:37" ht="15.75" customHeight="1" x14ac:dyDescent="0.25">
      <c r="A58" s="2"/>
      <c r="B58" s="121" t="s">
        <v>80</v>
      </c>
      <c r="C58" s="121" t="s">
        <v>256</v>
      </c>
      <c r="D58" s="31">
        <v>12</v>
      </c>
      <c r="E58" s="60"/>
      <c r="F58" s="60">
        <v>702.18</v>
      </c>
      <c r="G58" s="60"/>
      <c r="H58" s="60"/>
      <c r="I58" s="60">
        <v>9880</v>
      </c>
      <c r="J58" s="60"/>
      <c r="K58" s="59"/>
      <c r="L58" s="60"/>
      <c r="M58" s="60"/>
      <c r="N58" s="60"/>
      <c r="O58" s="60"/>
      <c r="P58" s="33">
        <v>50845.38</v>
      </c>
      <c r="Q58" s="34">
        <v>75200</v>
      </c>
      <c r="R58" s="46">
        <v>22356.25</v>
      </c>
      <c r="S58" s="36">
        <v>52600</v>
      </c>
      <c r="T58" s="37">
        <f t="shared" si="132"/>
        <v>35263.968333333331</v>
      </c>
      <c r="U58" s="38">
        <f t="shared" si="131"/>
        <v>423167.62</v>
      </c>
      <c r="V58" s="37">
        <f t="shared" si="133"/>
        <v>36600.815000000002</v>
      </c>
      <c r="W58" s="38">
        <f t="shared" si="3"/>
        <v>439209.78</v>
      </c>
      <c r="X58" s="68">
        <f t="shared" si="134"/>
        <v>26279.514399601841</v>
      </c>
      <c r="Y58" s="69">
        <f t="shared" si="135"/>
        <v>0.74522283343707185</v>
      </c>
      <c r="Z58" s="68">
        <f t="shared" si="136"/>
        <v>61543.482732935168</v>
      </c>
      <c r="AA58" s="68">
        <f t="shared" si="137"/>
        <v>8984.4539337314891</v>
      </c>
      <c r="AB58" s="37">
        <f t="shared" si="138"/>
        <v>33920.407500000001</v>
      </c>
      <c r="AC58" s="38">
        <f t="shared" si="139"/>
        <v>423167.62</v>
      </c>
      <c r="AD58" s="38">
        <f t="shared" si="140"/>
        <v>439209.78</v>
      </c>
      <c r="AE58" s="38">
        <f t="shared" si="141"/>
        <v>407044.89</v>
      </c>
      <c r="AF58" s="42">
        <v>40340.76</v>
      </c>
      <c r="AG58" s="42" t="s">
        <v>190</v>
      </c>
      <c r="AH58" s="42">
        <f t="shared" si="142"/>
        <v>484089.12</v>
      </c>
      <c r="AI58" s="43">
        <f t="shared" si="143"/>
        <v>33920.407500000001</v>
      </c>
      <c r="AJ58" s="6" t="s">
        <v>192</v>
      </c>
      <c r="AK58" s="43">
        <f t="shared" si="144"/>
        <v>407044.89</v>
      </c>
    </row>
    <row r="59" spans="1:37" ht="15.75" customHeight="1" x14ac:dyDescent="0.25">
      <c r="A59" s="2"/>
      <c r="B59" s="121" t="s">
        <v>82</v>
      </c>
      <c r="C59" s="121" t="s">
        <v>83</v>
      </c>
      <c r="D59" s="31">
        <v>12</v>
      </c>
      <c r="E59" s="60"/>
      <c r="F59" s="60">
        <v>778.91</v>
      </c>
      <c r="G59" s="60"/>
      <c r="H59" s="60"/>
      <c r="I59" s="60">
        <v>10660</v>
      </c>
      <c r="J59" s="60"/>
      <c r="K59" s="59"/>
      <c r="L59" s="60"/>
      <c r="M59" s="60"/>
      <c r="N59" s="60"/>
      <c r="O59" s="60"/>
      <c r="P59" s="33">
        <v>43070.86</v>
      </c>
      <c r="Q59" s="34">
        <v>51200</v>
      </c>
      <c r="R59" s="46">
        <v>24242.080000000002</v>
      </c>
      <c r="S59" s="36">
        <v>48900</v>
      </c>
      <c r="T59" s="37">
        <f t="shared" si="132"/>
        <v>29808.641666666666</v>
      </c>
      <c r="U59" s="38">
        <f t="shared" si="131"/>
        <v>357703.7</v>
      </c>
      <c r="V59" s="37">
        <f t="shared" si="133"/>
        <v>33656.47</v>
      </c>
      <c r="W59" s="38">
        <f t="shared" si="3"/>
        <v>403877.64</v>
      </c>
      <c r="X59" s="68">
        <f t="shared" si="134"/>
        <v>19314.670661545006</v>
      </c>
      <c r="Y59" s="69">
        <f t="shared" si="135"/>
        <v>0.64795541096874332</v>
      </c>
      <c r="Z59" s="68">
        <f t="shared" si="136"/>
        <v>49123.312328211672</v>
      </c>
      <c r="AA59" s="68">
        <f t="shared" si="137"/>
        <v>10493.971005121661</v>
      </c>
      <c r="AB59" s="37">
        <f t="shared" si="138"/>
        <v>31718.235000000001</v>
      </c>
      <c r="AC59" s="38">
        <f t="shared" si="139"/>
        <v>357703.7</v>
      </c>
      <c r="AD59" s="38">
        <f t="shared" si="140"/>
        <v>403877.64</v>
      </c>
      <c r="AE59" s="38">
        <f t="shared" si="141"/>
        <v>380618.82</v>
      </c>
      <c r="AF59" s="42">
        <v>29808.639999999999</v>
      </c>
      <c r="AG59" s="42" t="s">
        <v>190</v>
      </c>
      <c r="AH59" s="42">
        <f t="shared" si="142"/>
        <v>357703.67999999999</v>
      </c>
      <c r="AI59" s="43">
        <f t="shared" si="143"/>
        <v>29808.641666666666</v>
      </c>
      <c r="AJ59" s="6" t="s">
        <v>190</v>
      </c>
      <c r="AK59" s="43">
        <f t="shared" si="144"/>
        <v>357703.7</v>
      </c>
    </row>
    <row r="60" spans="1:37" ht="15.75" customHeight="1" x14ac:dyDescent="0.25">
      <c r="A60" s="2"/>
      <c r="B60" s="10" t="s">
        <v>84</v>
      </c>
      <c r="C60" s="82" t="s">
        <v>251</v>
      </c>
      <c r="D60" s="83"/>
      <c r="E60" s="84"/>
      <c r="F60" s="85"/>
      <c r="G60" s="84"/>
      <c r="H60" s="84"/>
      <c r="I60" s="84"/>
      <c r="J60" s="84"/>
      <c r="K60" s="84"/>
      <c r="L60" s="84"/>
      <c r="M60" s="84"/>
      <c r="N60" s="84"/>
      <c r="O60" s="84"/>
      <c r="P60" s="86"/>
      <c r="Q60" s="87"/>
      <c r="R60" s="88"/>
      <c r="S60" s="89"/>
      <c r="T60" s="77"/>
      <c r="U60" s="38">
        <f t="shared" si="131"/>
        <v>0</v>
      </c>
      <c r="V60" s="77"/>
      <c r="W60" s="38">
        <f t="shared" si="3"/>
        <v>0</v>
      </c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8"/>
      <c r="AK60" s="77"/>
    </row>
    <row r="61" spans="1:37" ht="15.75" customHeight="1" x14ac:dyDescent="0.25">
      <c r="A61" s="2"/>
      <c r="B61" s="18" t="s">
        <v>85</v>
      </c>
      <c r="C61" s="48" t="s">
        <v>198</v>
      </c>
      <c r="D61" s="20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49"/>
      <c r="Q61" s="54"/>
      <c r="R61" s="55"/>
      <c r="S61" s="102"/>
      <c r="T61" s="52"/>
      <c r="U61" s="38">
        <f t="shared" si="131"/>
        <v>0</v>
      </c>
      <c r="V61" s="52"/>
      <c r="W61" s="38">
        <f t="shared" si="3"/>
        <v>0</v>
      </c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7"/>
      <c r="AK61" s="52"/>
    </row>
    <row r="62" spans="1:37" ht="15.75" customHeight="1" x14ac:dyDescent="0.25">
      <c r="A62" s="2"/>
      <c r="B62" s="57" t="s">
        <v>86</v>
      </c>
      <c r="C62" s="58" t="s">
        <v>17</v>
      </c>
      <c r="D62" s="31">
        <v>365</v>
      </c>
      <c r="E62" s="60">
        <v>58.81</v>
      </c>
      <c r="F62" s="32">
        <v>2064</v>
      </c>
      <c r="G62" s="44">
        <v>533.78</v>
      </c>
      <c r="H62" s="44"/>
      <c r="I62" s="44">
        <v>340.5</v>
      </c>
      <c r="J62" s="60"/>
      <c r="K62" s="44"/>
      <c r="L62" s="44">
        <v>1653.34</v>
      </c>
      <c r="M62" s="60">
        <v>249.73</v>
      </c>
      <c r="N62" s="60">
        <v>485.66</v>
      </c>
      <c r="O62" s="60"/>
      <c r="P62" s="33">
        <v>2520.67</v>
      </c>
      <c r="Q62" s="45">
        <v>1500</v>
      </c>
      <c r="R62" s="62">
        <v>519.15</v>
      </c>
      <c r="S62" s="36">
        <v>3000</v>
      </c>
      <c r="T62" s="37">
        <f t="shared" ref="T62:T65" si="145">AVERAGEIF(E62:S62,"&lt;&gt;")</f>
        <v>1175.0581818181818</v>
      </c>
      <c r="U62" s="38">
        <f t="shared" si="131"/>
        <v>428896.23636363633</v>
      </c>
      <c r="V62" s="37">
        <f t="shared" ref="V62:V65" si="146">MEDIAN(E62:S62)</f>
        <v>533.78</v>
      </c>
      <c r="W62" s="38">
        <f t="shared" si="3"/>
        <v>194829.69999999998</v>
      </c>
      <c r="X62" s="39">
        <f t="shared" ref="X62:X65" si="147">STDEVP(E62:S62)</f>
        <v>971.46069741131373</v>
      </c>
      <c r="Y62" s="40">
        <f t="shared" ref="Y62:Y65" si="148">(X62/T62)</f>
        <v>0.82673412469513707</v>
      </c>
      <c r="Z62" s="41">
        <f t="shared" ref="Z62:Z65" si="149">T62+X62</f>
        <v>2146.5188792294957</v>
      </c>
      <c r="AA62" s="41">
        <f t="shared" ref="AA62:AA65" si="150">T62-X62</f>
        <v>203.59748440686803</v>
      </c>
      <c r="AB62" s="37">
        <f t="shared" ref="AB62:AB65" si="151">AVERAGEIFS(E62:S62,E62:S62,"&lt;"&amp;Z62,E62:S62,"&gt;"&amp;AA62)</f>
        <v>918.26999999999987</v>
      </c>
      <c r="AC62" s="38">
        <f t="shared" ref="AC62:AC65" si="152">T62*$D62</f>
        <v>428896.23636363633</v>
      </c>
      <c r="AD62" s="38">
        <f t="shared" ref="AD62:AD65" si="153">V62*$D62</f>
        <v>194829.69999999998</v>
      </c>
      <c r="AE62" s="38">
        <f t="shared" ref="AE62:AE65" si="154">AB62*$D62</f>
        <v>335168.54999999993</v>
      </c>
      <c r="AF62" s="42">
        <v>1284.76</v>
      </c>
      <c r="AG62" s="42" t="s">
        <v>192</v>
      </c>
      <c r="AH62" s="42">
        <f t="shared" ref="AH62:AH65" si="155">AF62*$D62</f>
        <v>468937.4</v>
      </c>
      <c r="AI62" s="43">
        <f t="shared" ref="AI62:AI65" si="156">MIN(AB62,V62,T62)</f>
        <v>533.78</v>
      </c>
      <c r="AJ62" s="6" t="s">
        <v>172</v>
      </c>
      <c r="AK62" s="43">
        <f t="shared" ref="AK62:AK65" si="157">AI62*$D62</f>
        <v>194829.69999999998</v>
      </c>
    </row>
    <row r="63" spans="1:37" ht="15.75" customHeight="1" x14ac:dyDescent="0.25">
      <c r="A63" s="2"/>
      <c r="B63" s="57" t="s">
        <v>87</v>
      </c>
      <c r="C63" s="58" t="s">
        <v>19</v>
      </c>
      <c r="D63" s="31">
        <v>100</v>
      </c>
      <c r="E63" s="59"/>
      <c r="F63" s="32">
        <v>3288.1</v>
      </c>
      <c r="G63" s="44">
        <v>850.73</v>
      </c>
      <c r="H63" s="44"/>
      <c r="I63" s="59"/>
      <c r="J63" s="60"/>
      <c r="K63" s="44"/>
      <c r="L63" s="44">
        <v>4293.34</v>
      </c>
      <c r="M63" s="60">
        <v>260.82</v>
      </c>
      <c r="N63" s="60">
        <v>722.14</v>
      </c>
      <c r="O63" s="59"/>
      <c r="P63" s="33">
        <v>4258.72</v>
      </c>
      <c r="Q63" s="45">
        <v>2100</v>
      </c>
      <c r="R63" s="62">
        <v>1066.53</v>
      </c>
      <c r="S63" s="36">
        <v>4000</v>
      </c>
      <c r="T63" s="37">
        <f t="shared" si="145"/>
        <v>2315.5977777777775</v>
      </c>
      <c r="U63" s="38">
        <f t="shared" si="131"/>
        <v>231559.77777777775</v>
      </c>
      <c r="V63" s="37">
        <f t="shared" si="146"/>
        <v>2100</v>
      </c>
      <c r="W63" s="38">
        <f t="shared" si="3"/>
        <v>210000</v>
      </c>
      <c r="X63" s="39">
        <f t="shared" si="147"/>
        <v>1562.8986394145816</v>
      </c>
      <c r="Y63" s="40">
        <f t="shared" si="148"/>
        <v>0.67494391919587049</v>
      </c>
      <c r="Z63" s="41">
        <f t="shared" si="149"/>
        <v>3878.4964171923593</v>
      </c>
      <c r="AA63" s="41">
        <f t="shared" si="150"/>
        <v>752.69913836319597</v>
      </c>
      <c r="AB63" s="37">
        <f t="shared" si="151"/>
        <v>1826.34</v>
      </c>
      <c r="AC63" s="38">
        <f t="shared" si="152"/>
        <v>231559.77777777775</v>
      </c>
      <c r="AD63" s="38">
        <f t="shared" si="153"/>
        <v>210000</v>
      </c>
      <c r="AE63" s="38">
        <f t="shared" si="154"/>
        <v>182634</v>
      </c>
      <c r="AF63" s="42">
        <v>2611.15</v>
      </c>
      <c r="AG63" s="42" t="s">
        <v>192</v>
      </c>
      <c r="AH63" s="42">
        <f t="shared" si="155"/>
        <v>261115</v>
      </c>
      <c r="AI63" s="43">
        <f t="shared" si="156"/>
        <v>1826.34</v>
      </c>
      <c r="AJ63" s="6" t="s">
        <v>192</v>
      </c>
      <c r="AK63" s="43">
        <f t="shared" si="157"/>
        <v>182634</v>
      </c>
    </row>
    <row r="64" spans="1:37" ht="15.75" customHeight="1" x14ac:dyDescent="0.25">
      <c r="A64" s="2"/>
      <c r="B64" s="57" t="s">
        <v>88</v>
      </c>
      <c r="C64" s="58" t="s">
        <v>21</v>
      </c>
      <c r="D64" s="31">
        <v>12</v>
      </c>
      <c r="E64" s="59"/>
      <c r="F64" s="32">
        <v>6063</v>
      </c>
      <c r="G64" s="44" t="s">
        <v>89</v>
      </c>
      <c r="H64" s="44"/>
      <c r="I64" s="59"/>
      <c r="J64" s="60"/>
      <c r="K64" s="44"/>
      <c r="L64" s="44">
        <v>6853.34</v>
      </c>
      <c r="M64" s="60">
        <v>708.24</v>
      </c>
      <c r="N64" s="60">
        <v>1044.29</v>
      </c>
      <c r="O64" s="59"/>
      <c r="P64" s="33">
        <v>5701.32</v>
      </c>
      <c r="Q64" s="45">
        <v>4500</v>
      </c>
      <c r="R64" s="62">
        <v>1560.06</v>
      </c>
      <c r="S64" s="36">
        <v>6000</v>
      </c>
      <c r="T64" s="37">
        <f t="shared" si="145"/>
        <v>4053.78125</v>
      </c>
      <c r="U64" s="38">
        <f t="shared" si="131"/>
        <v>48645.375</v>
      </c>
      <c r="V64" s="37">
        <f t="shared" si="146"/>
        <v>5100.66</v>
      </c>
      <c r="W64" s="38">
        <f t="shared" si="3"/>
        <v>61207.92</v>
      </c>
      <c r="X64" s="39">
        <f t="shared" si="147"/>
        <v>2372.869602940907</v>
      </c>
      <c r="Y64" s="40">
        <f t="shared" si="148"/>
        <v>0.58534722438239783</v>
      </c>
      <c r="Z64" s="41">
        <f t="shared" si="149"/>
        <v>6426.6508529409075</v>
      </c>
      <c r="AA64" s="41">
        <f t="shared" si="150"/>
        <v>1680.911647059093</v>
      </c>
      <c r="AB64" s="37">
        <f t="shared" si="151"/>
        <v>5566.08</v>
      </c>
      <c r="AC64" s="38">
        <f t="shared" si="152"/>
        <v>48645.375</v>
      </c>
      <c r="AD64" s="38">
        <f t="shared" si="153"/>
        <v>61207.92</v>
      </c>
      <c r="AE64" s="38">
        <f t="shared" si="154"/>
        <v>66792.959999999992</v>
      </c>
      <c r="AF64" s="42">
        <v>4273.22</v>
      </c>
      <c r="AG64" s="42" t="s">
        <v>192</v>
      </c>
      <c r="AH64" s="42">
        <f t="shared" si="155"/>
        <v>51278.64</v>
      </c>
      <c r="AI64" s="43">
        <f t="shared" si="156"/>
        <v>4053.78125</v>
      </c>
      <c r="AJ64" s="6" t="s">
        <v>190</v>
      </c>
      <c r="AK64" s="43">
        <f t="shared" si="157"/>
        <v>48645.375</v>
      </c>
    </row>
    <row r="65" spans="1:37" ht="15.75" customHeight="1" x14ac:dyDescent="0.25">
      <c r="A65" s="2"/>
      <c r="B65" s="64" t="s">
        <v>90</v>
      </c>
      <c r="C65" s="65" t="s">
        <v>199</v>
      </c>
      <c r="D65" s="31">
        <v>30</v>
      </c>
      <c r="E65" s="60"/>
      <c r="F65" s="60"/>
      <c r="G65" s="60"/>
      <c r="H65" s="60">
        <v>269.68</v>
      </c>
      <c r="I65" s="60">
        <v>259</v>
      </c>
      <c r="J65" s="60"/>
      <c r="K65" s="44"/>
      <c r="L65" s="44">
        <v>1466.66</v>
      </c>
      <c r="M65" s="60"/>
      <c r="N65" s="60">
        <v>141.72999999999999</v>
      </c>
      <c r="O65" s="60"/>
      <c r="P65" s="33">
        <v>3047.19</v>
      </c>
      <c r="Q65" s="45">
        <v>1200</v>
      </c>
      <c r="R65" s="62">
        <v>2077.65</v>
      </c>
      <c r="S65" s="36">
        <v>3500</v>
      </c>
      <c r="T65" s="37">
        <f t="shared" si="145"/>
        <v>1495.23875</v>
      </c>
      <c r="U65" s="38">
        <f t="shared" si="131"/>
        <v>44857.162499999999</v>
      </c>
      <c r="V65" s="37">
        <f t="shared" si="146"/>
        <v>1333.33</v>
      </c>
      <c r="W65" s="38">
        <f t="shared" si="3"/>
        <v>39999.899999999994</v>
      </c>
      <c r="X65" s="68">
        <f t="shared" si="147"/>
        <v>1210.220657229886</v>
      </c>
      <c r="Y65" s="69">
        <f t="shared" si="148"/>
        <v>0.80938288766920063</v>
      </c>
      <c r="Z65" s="68">
        <f t="shared" si="149"/>
        <v>2705.459407229886</v>
      </c>
      <c r="AA65" s="68">
        <f t="shared" si="150"/>
        <v>285.01809277011398</v>
      </c>
      <c r="AB65" s="37">
        <f t="shared" si="151"/>
        <v>1581.4366666666665</v>
      </c>
      <c r="AC65" s="38">
        <f t="shared" si="152"/>
        <v>44857.162499999999</v>
      </c>
      <c r="AD65" s="38">
        <f t="shared" si="153"/>
        <v>39999.899999999994</v>
      </c>
      <c r="AE65" s="38">
        <f t="shared" si="154"/>
        <v>47443.099999999991</v>
      </c>
      <c r="AF65" s="42">
        <v>1200</v>
      </c>
      <c r="AG65" s="42" t="s">
        <v>172</v>
      </c>
      <c r="AH65" s="42">
        <f t="shared" si="155"/>
        <v>36000</v>
      </c>
      <c r="AI65" s="43">
        <f t="shared" si="156"/>
        <v>1333.33</v>
      </c>
      <c r="AJ65" s="6" t="s">
        <v>172</v>
      </c>
      <c r="AK65" s="43">
        <f t="shared" si="157"/>
        <v>39999.899999999994</v>
      </c>
    </row>
    <row r="66" spans="1:37" ht="15.75" customHeight="1" x14ac:dyDescent="0.25">
      <c r="A66" s="2"/>
      <c r="B66" s="18" t="s">
        <v>91</v>
      </c>
      <c r="C66" s="48" t="s">
        <v>92</v>
      </c>
      <c r="D66" s="20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49"/>
      <c r="Q66" s="54"/>
      <c r="R66" s="55"/>
      <c r="S66" s="102"/>
      <c r="T66" s="52"/>
      <c r="U66" s="38">
        <f t="shared" si="131"/>
        <v>0</v>
      </c>
      <c r="V66" s="52"/>
      <c r="W66" s="38">
        <f t="shared" si="3"/>
        <v>0</v>
      </c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7"/>
      <c r="AK66" s="52"/>
    </row>
    <row r="67" spans="1:37" ht="15.75" customHeight="1" x14ac:dyDescent="0.25">
      <c r="A67" s="2"/>
      <c r="B67" s="57" t="s">
        <v>93</v>
      </c>
      <c r="C67" s="58" t="s">
        <v>17</v>
      </c>
      <c r="D67" s="31">
        <v>250</v>
      </c>
      <c r="E67" s="44">
        <v>466.83</v>
      </c>
      <c r="F67" s="44">
        <v>1673.81</v>
      </c>
      <c r="G67" s="44"/>
      <c r="H67" s="44"/>
      <c r="I67" s="44">
        <v>773.95</v>
      </c>
      <c r="J67" s="44">
        <v>7116.2</v>
      </c>
      <c r="K67" s="44"/>
      <c r="L67" s="44"/>
      <c r="M67" s="44">
        <v>193.56</v>
      </c>
      <c r="N67" s="44">
        <v>283.45999999999998</v>
      </c>
      <c r="O67" s="44"/>
      <c r="P67" s="33">
        <v>2548.3200000000002</v>
      </c>
      <c r="Q67" s="34">
        <v>1266.01</v>
      </c>
      <c r="R67" s="62">
        <v>1923.75</v>
      </c>
      <c r="S67" s="47">
        <v>2500</v>
      </c>
      <c r="T67" s="37">
        <f t="shared" ref="T67:T69" si="158">AVERAGEIF(E67:S67,"&lt;&gt;")</f>
        <v>1874.5889999999999</v>
      </c>
      <c r="U67" s="38">
        <f t="shared" si="131"/>
        <v>468647.25</v>
      </c>
      <c r="V67" s="37">
        <f t="shared" ref="V67:V69" si="159">MEDIAN(E67:S67)</f>
        <v>1469.9099999999999</v>
      </c>
      <c r="W67" s="38">
        <f t="shared" si="3"/>
        <v>367477.49999999994</v>
      </c>
      <c r="X67" s="39">
        <f t="shared" ref="X67:X69" si="160">STDEVP(E67:S67)</f>
        <v>1930.8903974200609</v>
      </c>
      <c r="Y67" s="40">
        <f t="shared" ref="Y67:Y69" si="161">(X67/T67)</f>
        <v>1.0300339954091595</v>
      </c>
      <c r="Z67" s="41">
        <f t="shared" ref="Z67:Z69" si="162">T67+X67</f>
        <v>3805.4793974200611</v>
      </c>
      <c r="AA67" s="41">
        <f t="shared" ref="AA67:AA69" si="163">T67-X67</f>
        <v>-56.301397420060994</v>
      </c>
      <c r="AB67" s="37">
        <f t="shared" ref="AB67:AB69" si="164">AVERAGEIFS(E67:S67,E67:S67,"&lt;"&amp;Z67,E67:S67,"&gt;"&amp;AA67)</f>
        <v>1292.1877777777779</v>
      </c>
      <c r="AC67" s="38">
        <f t="shared" ref="AC67:AC69" si="165">T67*$D67</f>
        <v>468647.25</v>
      </c>
      <c r="AD67" s="38">
        <f t="shared" ref="AD67:AD69" si="166">V67*$D67</f>
        <v>367477.49999999994</v>
      </c>
      <c r="AE67" s="38">
        <f t="shared" ref="AE67:AE69" si="167">AB67*$D67</f>
        <v>323046.9444444445</v>
      </c>
      <c r="AF67" s="42">
        <v>1593.24</v>
      </c>
      <c r="AG67" s="42" t="s">
        <v>192</v>
      </c>
      <c r="AH67" s="42">
        <f t="shared" ref="AH67:AH69" si="168">AF67*$D67</f>
        <v>398310</v>
      </c>
      <c r="AI67" s="43">
        <f t="shared" ref="AI67:AI69" si="169">MIN(AB67,V67,T67)</f>
        <v>1292.1877777777779</v>
      </c>
      <c r="AJ67" s="6" t="s">
        <v>192</v>
      </c>
      <c r="AK67" s="43">
        <f t="shared" ref="AK67:AK69" si="170">AI67*$D67</f>
        <v>323046.9444444445</v>
      </c>
    </row>
    <row r="68" spans="1:37" ht="15.75" customHeight="1" x14ac:dyDescent="0.25">
      <c r="A68" s="2"/>
      <c r="B68" s="57" t="s">
        <v>94</v>
      </c>
      <c r="C68" s="58" t="s">
        <v>19</v>
      </c>
      <c r="D68" s="31">
        <v>60</v>
      </c>
      <c r="E68" s="44"/>
      <c r="F68" s="44">
        <v>2253.36</v>
      </c>
      <c r="G68" s="44"/>
      <c r="H68" s="44"/>
      <c r="I68" s="44">
        <v>1001.85</v>
      </c>
      <c r="J68" s="44">
        <v>10166</v>
      </c>
      <c r="K68" s="44"/>
      <c r="L68" s="44"/>
      <c r="M68" s="44"/>
      <c r="N68" s="44">
        <v>680.29</v>
      </c>
      <c r="O68" s="44"/>
      <c r="P68" s="33">
        <v>4319.18</v>
      </c>
      <c r="Q68" s="34">
        <v>3038.33</v>
      </c>
      <c r="R68" s="62">
        <v>2039.18</v>
      </c>
      <c r="S68" s="47">
        <v>4500</v>
      </c>
      <c r="T68" s="37">
        <f t="shared" si="158"/>
        <v>3499.7737500000003</v>
      </c>
      <c r="U68" s="38">
        <f t="shared" si="131"/>
        <v>209986.42500000002</v>
      </c>
      <c r="V68" s="37">
        <f t="shared" si="159"/>
        <v>2645.8450000000003</v>
      </c>
      <c r="W68" s="38">
        <f t="shared" si="3"/>
        <v>158750.70000000001</v>
      </c>
      <c r="X68" s="39">
        <f t="shared" si="160"/>
        <v>2832.8293039024493</v>
      </c>
      <c r="Y68" s="40">
        <f t="shared" si="161"/>
        <v>0.80943212512021645</v>
      </c>
      <c r="Z68" s="41">
        <f t="shared" si="162"/>
        <v>6332.6030539024496</v>
      </c>
      <c r="AA68" s="41">
        <f t="shared" si="163"/>
        <v>666.94444609755101</v>
      </c>
      <c r="AB68" s="37">
        <f t="shared" si="164"/>
        <v>2547.4557142857147</v>
      </c>
      <c r="AC68" s="38">
        <f t="shared" si="165"/>
        <v>209986.42500000002</v>
      </c>
      <c r="AD68" s="38">
        <f t="shared" si="166"/>
        <v>158750.70000000001</v>
      </c>
      <c r="AE68" s="38">
        <f t="shared" si="167"/>
        <v>152847.34285714288</v>
      </c>
      <c r="AF68" s="42">
        <v>3230.01</v>
      </c>
      <c r="AG68" s="42" t="s">
        <v>192</v>
      </c>
      <c r="AH68" s="42">
        <f t="shared" si="168"/>
        <v>193800.6</v>
      </c>
      <c r="AI68" s="43">
        <f t="shared" si="169"/>
        <v>2547.4557142857147</v>
      </c>
      <c r="AJ68" s="6" t="s">
        <v>192</v>
      </c>
      <c r="AK68" s="43">
        <f t="shared" si="170"/>
        <v>152847.34285714288</v>
      </c>
    </row>
    <row r="69" spans="1:37" ht="15.75" customHeight="1" x14ac:dyDescent="0.25">
      <c r="A69" s="2"/>
      <c r="B69" s="57" t="s">
        <v>95</v>
      </c>
      <c r="C69" s="58" t="s">
        <v>21</v>
      </c>
      <c r="D69" s="31">
        <v>30</v>
      </c>
      <c r="E69" s="44"/>
      <c r="F69" s="44">
        <v>3065.5</v>
      </c>
      <c r="G69" s="44"/>
      <c r="H69" s="44"/>
      <c r="I69" s="44">
        <v>1296.0999999999999</v>
      </c>
      <c r="J69" s="44">
        <v>14053</v>
      </c>
      <c r="K69" s="44"/>
      <c r="L69" s="44"/>
      <c r="M69" s="44"/>
      <c r="N69" s="44">
        <v>1451.3</v>
      </c>
      <c r="O69" s="44"/>
      <c r="P69" s="33">
        <v>7368.52</v>
      </c>
      <c r="Q69" s="34">
        <v>6481.82</v>
      </c>
      <c r="R69" s="62">
        <v>2077.65</v>
      </c>
      <c r="S69" s="47">
        <v>7520</v>
      </c>
      <c r="T69" s="37">
        <f t="shared" si="158"/>
        <v>5414.2362499999999</v>
      </c>
      <c r="U69" s="38">
        <f t="shared" si="131"/>
        <v>162427.08749999999</v>
      </c>
      <c r="V69" s="37">
        <f t="shared" si="159"/>
        <v>4773.66</v>
      </c>
      <c r="W69" s="38">
        <f t="shared" si="3"/>
        <v>143209.79999999999</v>
      </c>
      <c r="X69" s="39">
        <f t="shared" si="160"/>
        <v>4082.504130567223</v>
      </c>
      <c r="Y69" s="40">
        <f t="shared" si="161"/>
        <v>0.75403139834676092</v>
      </c>
      <c r="Z69" s="41">
        <f t="shared" si="162"/>
        <v>9496.740380567222</v>
      </c>
      <c r="AA69" s="41">
        <f t="shared" si="163"/>
        <v>1331.7321194327769</v>
      </c>
      <c r="AB69" s="37">
        <f t="shared" si="164"/>
        <v>4660.7983333333332</v>
      </c>
      <c r="AC69" s="38">
        <f t="shared" si="165"/>
        <v>162427.08749999999</v>
      </c>
      <c r="AD69" s="38">
        <f t="shared" si="166"/>
        <v>143209.79999999999</v>
      </c>
      <c r="AE69" s="38">
        <f t="shared" si="167"/>
        <v>139823.94999999998</v>
      </c>
      <c r="AF69" s="42">
        <v>5302.7</v>
      </c>
      <c r="AG69" s="42" t="s">
        <v>192</v>
      </c>
      <c r="AH69" s="42">
        <f t="shared" si="168"/>
        <v>159081</v>
      </c>
      <c r="AI69" s="43">
        <f t="shared" si="169"/>
        <v>4660.7983333333332</v>
      </c>
      <c r="AJ69" s="6" t="s">
        <v>192</v>
      </c>
      <c r="AK69" s="43">
        <f t="shared" si="170"/>
        <v>139823.94999999998</v>
      </c>
    </row>
    <row r="70" spans="1:37" ht="15" customHeight="1" x14ac:dyDescent="0.25">
      <c r="A70" s="2"/>
      <c r="B70" s="18" t="s">
        <v>96</v>
      </c>
      <c r="C70" s="48" t="s">
        <v>200</v>
      </c>
      <c r="D70" s="20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49"/>
      <c r="Q70" s="54"/>
      <c r="R70" s="55"/>
      <c r="S70" s="102"/>
      <c r="T70" s="52"/>
      <c r="U70" s="38">
        <f t="shared" si="131"/>
        <v>0</v>
      </c>
      <c r="V70" s="52"/>
      <c r="W70" s="38">
        <f t="shared" si="3"/>
        <v>0</v>
      </c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7"/>
      <c r="AK70" s="52"/>
    </row>
    <row r="71" spans="1:37" ht="15.75" customHeight="1" x14ac:dyDescent="0.25">
      <c r="A71" s="2"/>
      <c r="B71" s="57" t="s">
        <v>97</v>
      </c>
      <c r="C71" s="58" t="s">
        <v>17</v>
      </c>
      <c r="D71" s="31">
        <v>60</v>
      </c>
      <c r="E71" s="44">
        <v>1072.07</v>
      </c>
      <c r="F71" s="44">
        <v>13402</v>
      </c>
      <c r="G71" s="44" t="s">
        <v>98</v>
      </c>
      <c r="H71" s="44"/>
      <c r="I71" s="44">
        <v>6234.77</v>
      </c>
      <c r="J71" s="44"/>
      <c r="K71" s="44"/>
      <c r="L71" s="44">
        <v>12335.46</v>
      </c>
      <c r="M71" s="44">
        <v>10312.9</v>
      </c>
      <c r="N71" s="44">
        <v>4535.3</v>
      </c>
      <c r="O71" s="44">
        <v>4536</v>
      </c>
      <c r="P71" s="33">
        <v>13637.81</v>
      </c>
      <c r="Q71" s="34">
        <v>15581.28</v>
      </c>
      <c r="R71" s="62">
        <v>14849.47</v>
      </c>
      <c r="S71" s="47">
        <v>15000</v>
      </c>
      <c r="T71" s="37">
        <f t="shared" ref="T71:T73" si="171">AVERAGEIF(E71:S71,"&lt;&gt;")</f>
        <v>10136.096363636365</v>
      </c>
      <c r="U71" s="38">
        <f t="shared" si="131"/>
        <v>608165.78181818186</v>
      </c>
      <c r="V71" s="37">
        <f t="shared" ref="V71:V73" si="172">MEDIAN(E71:S71)</f>
        <v>12335.46</v>
      </c>
      <c r="W71" s="38">
        <f t="shared" si="3"/>
        <v>740127.6</v>
      </c>
      <c r="X71" s="39">
        <f t="shared" ref="X71:X73" si="173">STDEVP(E71:S71)</f>
        <v>4893.6599042458092</v>
      </c>
      <c r="Y71" s="40">
        <f t="shared" ref="Y71:Y73" si="174">(X71/T71)</f>
        <v>0.48279532165874056</v>
      </c>
      <c r="Z71" s="41">
        <f t="shared" ref="Z71:Z73" si="175">T71+X71</f>
        <v>15029.756267882174</v>
      </c>
      <c r="AA71" s="41">
        <f t="shared" ref="AA71:AA73" si="176">T71-X71</f>
        <v>5242.4364593905557</v>
      </c>
      <c r="AB71" s="37">
        <f t="shared" ref="AB71:AB73" si="177">AVERAGEIFS(E71:S71,E71:S71,"&lt;"&amp;Z71,E71:S71,"&gt;"&amp;AA71)</f>
        <v>12253.201428571427</v>
      </c>
      <c r="AC71" s="38">
        <f t="shared" ref="AC71:AC73" si="178">T71*$D71</f>
        <v>608165.78181818186</v>
      </c>
      <c r="AD71" s="38">
        <f t="shared" ref="AD71:AD73" si="179">V71*$D71</f>
        <v>740127.6</v>
      </c>
      <c r="AE71" s="38">
        <f t="shared" ref="AE71:AE73" si="180">AB71*$D71</f>
        <v>735192.08571428561</v>
      </c>
      <c r="AF71" s="42">
        <v>11514.11</v>
      </c>
      <c r="AG71" s="42" t="s">
        <v>190</v>
      </c>
      <c r="AH71" s="42">
        <f t="shared" ref="AH71:AH73" si="181">AF71*$D71</f>
        <v>690846.60000000009</v>
      </c>
      <c r="AI71" s="43">
        <f t="shared" ref="AI71:AI73" si="182">MIN(AB71,V71,T71)</f>
        <v>10136.096363636365</v>
      </c>
      <c r="AJ71" s="6" t="s">
        <v>190</v>
      </c>
      <c r="AK71" s="43">
        <f t="shared" ref="AK71:AK73" si="183">AI71*$D71</f>
        <v>608165.78181818186</v>
      </c>
    </row>
    <row r="72" spans="1:37" ht="15.75" customHeight="1" x14ac:dyDescent="0.25">
      <c r="A72" s="2"/>
      <c r="B72" s="57" t="s">
        <v>99</v>
      </c>
      <c r="C72" s="58" t="s">
        <v>19</v>
      </c>
      <c r="D72" s="31">
        <v>10</v>
      </c>
      <c r="E72" s="44"/>
      <c r="F72" s="44">
        <v>18126</v>
      </c>
      <c r="G72" s="44" t="s">
        <v>100</v>
      </c>
      <c r="H72" s="44"/>
      <c r="I72" s="44">
        <v>9851.36</v>
      </c>
      <c r="J72" s="44"/>
      <c r="K72" s="44"/>
      <c r="L72" s="44">
        <v>20960</v>
      </c>
      <c r="M72" s="44">
        <v>11000.42</v>
      </c>
      <c r="N72" s="44">
        <v>6519.5</v>
      </c>
      <c r="O72" s="44"/>
      <c r="P72" s="33">
        <v>26498.17</v>
      </c>
      <c r="Q72" s="34">
        <v>22398.11</v>
      </c>
      <c r="R72" s="62">
        <v>23362.16</v>
      </c>
      <c r="S72" s="47">
        <v>28900</v>
      </c>
      <c r="T72" s="37">
        <f t="shared" si="171"/>
        <v>18623.968888888889</v>
      </c>
      <c r="U72" s="38">
        <f t="shared" si="131"/>
        <v>186239.68888888889</v>
      </c>
      <c r="V72" s="37">
        <f t="shared" si="172"/>
        <v>20960</v>
      </c>
      <c r="W72" s="38">
        <f t="shared" si="3"/>
        <v>209600</v>
      </c>
      <c r="X72" s="39">
        <f t="shared" si="173"/>
        <v>7390.6457430539167</v>
      </c>
      <c r="Y72" s="40">
        <f t="shared" si="174"/>
        <v>0.39683516371546329</v>
      </c>
      <c r="Z72" s="41">
        <f t="shared" si="175"/>
        <v>26014.614631942804</v>
      </c>
      <c r="AA72" s="41">
        <f t="shared" si="176"/>
        <v>11233.323145834973</v>
      </c>
      <c r="AB72" s="37">
        <f t="shared" si="177"/>
        <v>21211.567500000001</v>
      </c>
      <c r="AC72" s="38">
        <f t="shared" si="178"/>
        <v>186239.68888888889</v>
      </c>
      <c r="AD72" s="38">
        <f t="shared" si="179"/>
        <v>209600</v>
      </c>
      <c r="AE72" s="38">
        <f t="shared" si="180"/>
        <v>212115.67500000002</v>
      </c>
      <c r="AF72" s="42">
        <v>21442.26</v>
      </c>
      <c r="AG72" s="42" t="s">
        <v>190</v>
      </c>
      <c r="AH72" s="42">
        <f t="shared" si="181"/>
        <v>214422.59999999998</v>
      </c>
      <c r="AI72" s="43">
        <f t="shared" si="182"/>
        <v>18623.968888888889</v>
      </c>
      <c r="AJ72" s="6" t="s">
        <v>190</v>
      </c>
      <c r="AK72" s="43">
        <f t="shared" si="183"/>
        <v>186239.68888888889</v>
      </c>
    </row>
    <row r="73" spans="1:37" ht="15.75" customHeight="1" x14ac:dyDescent="0.25">
      <c r="A73" s="2"/>
      <c r="B73" s="57" t="s">
        <v>101</v>
      </c>
      <c r="C73" s="58" t="s">
        <v>21</v>
      </c>
      <c r="D73" s="31">
        <v>5</v>
      </c>
      <c r="E73" s="44"/>
      <c r="F73" s="44">
        <v>29630</v>
      </c>
      <c r="G73" s="44" t="s">
        <v>102</v>
      </c>
      <c r="H73" s="44"/>
      <c r="I73" s="44">
        <v>13336.71</v>
      </c>
      <c r="J73" s="44"/>
      <c r="K73" s="44"/>
      <c r="L73" s="44">
        <v>27440</v>
      </c>
      <c r="M73" s="44">
        <v>12375.47</v>
      </c>
      <c r="N73" s="44">
        <v>8503.69</v>
      </c>
      <c r="O73" s="44"/>
      <c r="P73" s="33">
        <v>36669.839999999997</v>
      </c>
      <c r="Q73" s="34">
        <v>29214.91</v>
      </c>
      <c r="R73" s="62">
        <v>28285.200000000001</v>
      </c>
      <c r="S73" s="47">
        <v>37800</v>
      </c>
      <c r="T73" s="37">
        <f t="shared" si="171"/>
        <v>24806.202222222222</v>
      </c>
      <c r="U73" s="38">
        <f t="shared" si="131"/>
        <v>124031.01111111112</v>
      </c>
      <c r="V73" s="37">
        <f t="shared" si="172"/>
        <v>28285.200000000001</v>
      </c>
      <c r="W73" s="38">
        <f t="shared" si="3"/>
        <v>141426</v>
      </c>
      <c r="X73" s="39">
        <f t="shared" si="173"/>
        <v>10127.931607011677</v>
      </c>
      <c r="Y73" s="40">
        <f t="shared" si="174"/>
        <v>0.40828223185001444</v>
      </c>
      <c r="Z73" s="41">
        <f t="shared" si="175"/>
        <v>34934.133829233899</v>
      </c>
      <c r="AA73" s="41">
        <f t="shared" si="176"/>
        <v>14678.270615210546</v>
      </c>
      <c r="AB73" s="37">
        <f t="shared" si="177"/>
        <v>28642.5275</v>
      </c>
      <c r="AC73" s="38">
        <f t="shared" si="178"/>
        <v>124031.01111111112</v>
      </c>
      <c r="AD73" s="38">
        <f t="shared" si="179"/>
        <v>141426</v>
      </c>
      <c r="AE73" s="38">
        <f t="shared" si="180"/>
        <v>143212.63750000001</v>
      </c>
      <c r="AF73" s="42">
        <v>26959.919999999998</v>
      </c>
      <c r="AG73" s="42" t="s">
        <v>190</v>
      </c>
      <c r="AH73" s="42">
        <f t="shared" si="181"/>
        <v>134799.59999999998</v>
      </c>
      <c r="AI73" s="43">
        <f t="shared" si="182"/>
        <v>24806.202222222222</v>
      </c>
      <c r="AJ73" s="6" t="s">
        <v>190</v>
      </c>
      <c r="AK73" s="43">
        <f t="shared" si="183"/>
        <v>124031.01111111112</v>
      </c>
    </row>
    <row r="74" spans="1:37" ht="15.75" customHeight="1" x14ac:dyDescent="0.25">
      <c r="A74" s="2"/>
      <c r="B74" s="103" t="s">
        <v>103</v>
      </c>
      <c r="C74" s="93" t="s">
        <v>201</v>
      </c>
      <c r="D74" s="20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49"/>
      <c r="Q74" s="54"/>
      <c r="R74" s="55"/>
      <c r="S74" s="102"/>
      <c r="T74" s="52"/>
      <c r="U74" s="38">
        <f t="shared" si="131"/>
        <v>0</v>
      </c>
      <c r="V74" s="52"/>
      <c r="W74" s="38">
        <f t="shared" si="3"/>
        <v>0</v>
      </c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7"/>
      <c r="AK74" s="52"/>
    </row>
    <row r="75" spans="1:37" ht="15.75" customHeight="1" x14ac:dyDescent="0.25">
      <c r="A75" s="2"/>
      <c r="B75" s="57" t="s">
        <v>104</v>
      </c>
      <c r="C75" s="58" t="s">
        <v>17</v>
      </c>
      <c r="D75" s="31">
        <v>36</v>
      </c>
      <c r="E75" s="44"/>
      <c r="F75" s="44">
        <v>11084</v>
      </c>
      <c r="G75" s="44"/>
      <c r="H75" s="44"/>
      <c r="I75" s="44">
        <v>5671.89</v>
      </c>
      <c r="J75" s="44"/>
      <c r="K75" s="44"/>
      <c r="L75" s="44">
        <v>12804</v>
      </c>
      <c r="M75" s="44"/>
      <c r="N75" s="44"/>
      <c r="O75" s="44"/>
      <c r="P75" s="33">
        <v>12028.91</v>
      </c>
      <c r="Q75" s="34">
        <v>5842.99</v>
      </c>
      <c r="R75" s="62">
        <v>18000</v>
      </c>
      <c r="S75" s="47">
        <v>15000</v>
      </c>
      <c r="T75" s="37">
        <f t="shared" ref="T75:T77" si="184">AVERAGEIF(E75:S75,"&lt;&gt;")</f>
        <v>11490.255714285715</v>
      </c>
      <c r="U75" s="38">
        <f t="shared" si="131"/>
        <v>413649.20571428572</v>
      </c>
      <c r="V75" s="37">
        <f t="shared" ref="V75:V77" si="185">MEDIAN(E75:S75)</f>
        <v>12028.91</v>
      </c>
      <c r="W75" s="38">
        <f t="shared" si="3"/>
        <v>433040.76</v>
      </c>
      <c r="X75" s="39">
        <f t="shared" ref="X75:X77" si="186">STDEVP(E75:S75)</f>
        <v>4185.3687573083753</v>
      </c>
      <c r="Y75" s="40">
        <f t="shared" ref="Y75:Y77" si="187">(X75/T75)</f>
        <v>0.36425375216887035</v>
      </c>
      <c r="Z75" s="41">
        <f t="shared" ref="Z75:Z77" si="188">T75+X75</f>
        <v>15675.62447159409</v>
      </c>
      <c r="AA75" s="41">
        <f t="shared" ref="AA75:AA77" si="189">T75-X75</f>
        <v>7304.8869569773397</v>
      </c>
      <c r="AB75" s="37">
        <f t="shared" ref="AB75:AB77" si="190">AVERAGEIFS(E75:S75,E75:S75,"&lt;"&amp;Z75,E75:S75,"&gt;"&amp;AA75)</f>
        <v>12729.227500000001</v>
      </c>
      <c r="AC75" s="38">
        <f t="shared" ref="AC75:AC77" si="191">T75*$D75</f>
        <v>413649.20571428572</v>
      </c>
      <c r="AD75" s="38">
        <f t="shared" ref="AD75:AD77" si="192">V75*$D75</f>
        <v>433040.76</v>
      </c>
      <c r="AE75" s="38">
        <f t="shared" ref="AE75:AE77" si="193">AB75*$D75</f>
        <v>458252.19000000006</v>
      </c>
      <c r="AF75" s="42">
        <v>11490.26</v>
      </c>
      <c r="AG75" s="42" t="s">
        <v>190</v>
      </c>
      <c r="AH75" s="42">
        <f t="shared" ref="AH75:AH77" si="194">AF75*$D75</f>
        <v>413649.36</v>
      </c>
      <c r="AI75" s="43">
        <f t="shared" ref="AI75:AI77" si="195">MIN(AB75,V75,T75)</f>
        <v>11490.255714285715</v>
      </c>
      <c r="AJ75" s="6" t="s">
        <v>190</v>
      </c>
      <c r="AK75" s="43">
        <f t="shared" ref="AK75:AK77" si="196">AI75*$D75</f>
        <v>413649.20571428572</v>
      </c>
    </row>
    <row r="76" spans="1:37" ht="15.75" customHeight="1" x14ac:dyDescent="0.25">
      <c r="A76" s="2"/>
      <c r="B76" s="57" t="s">
        <v>105</v>
      </c>
      <c r="C76" s="58" t="s">
        <v>19</v>
      </c>
      <c r="D76" s="31">
        <v>4</v>
      </c>
      <c r="E76" s="44"/>
      <c r="F76" s="44">
        <v>14896.5</v>
      </c>
      <c r="G76" s="44"/>
      <c r="H76" s="44"/>
      <c r="I76" s="44">
        <v>8215.67</v>
      </c>
      <c r="J76" s="44"/>
      <c r="K76" s="44"/>
      <c r="L76" s="44">
        <v>19360</v>
      </c>
      <c r="M76" s="44"/>
      <c r="N76" s="44" t="s">
        <v>252</v>
      </c>
      <c r="O76" s="44"/>
      <c r="P76" s="33">
        <v>18313.32</v>
      </c>
      <c r="Q76" s="34">
        <v>11685.98</v>
      </c>
      <c r="R76" s="62">
        <v>36000</v>
      </c>
      <c r="S76" s="47">
        <v>20000</v>
      </c>
      <c r="T76" s="37">
        <f t="shared" si="184"/>
        <v>18353.067142857144</v>
      </c>
      <c r="U76" s="38">
        <f t="shared" si="131"/>
        <v>73412.268571428576</v>
      </c>
      <c r="V76" s="37">
        <f t="shared" si="185"/>
        <v>18313.32</v>
      </c>
      <c r="W76" s="38">
        <f t="shared" si="3"/>
        <v>73253.279999999999</v>
      </c>
      <c r="X76" s="39">
        <f t="shared" si="186"/>
        <v>8231.5321341615818</v>
      </c>
      <c r="Y76" s="40">
        <f t="shared" si="187"/>
        <v>0.44850989047709244</v>
      </c>
      <c r="Z76" s="41">
        <f t="shared" si="188"/>
        <v>26584.599277018726</v>
      </c>
      <c r="AA76" s="41">
        <f t="shared" si="189"/>
        <v>10121.535008695562</v>
      </c>
      <c r="AB76" s="37">
        <f t="shared" si="190"/>
        <v>16851.16</v>
      </c>
      <c r="AC76" s="38">
        <f t="shared" si="191"/>
        <v>73412.268571428576</v>
      </c>
      <c r="AD76" s="38">
        <f t="shared" si="192"/>
        <v>73253.279999999999</v>
      </c>
      <c r="AE76" s="38">
        <f t="shared" si="193"/>
        <v>67404.639999999999</v>
      </c>
      <c r="AF76" s="42">
        <v>16851.16</v>
      </c>
      <c r="AG76" s="42" t="s">
        <v>192</v>
      </c>
      <c r="AH76" s="42">
        <f t="shared" si="194"/>
        <v>67404.639999999999</v>
      </c>
      <c r="AI76" s="43">
        <f t="shared" si="195"/>
        <v>16851.16</v>
      </c>
      <c r="AJ76" s="6" t="s">
        <v>192</v>
      </c>
      <c r="AK76" s="43">
        <f t="shared" si="196"/>
        <v>67404.639999999999</v>
      </c>
    </row>
    <row r="77" spans="1:37" ht="15.75" customHeight="1" x14ac:dyDescent="0.25">
      <c r="A77" s="2"/>
      <c r="B77" s="57" t="s">
        <v>106</v>
      </c>
      <c r="C77" s="58" t="s">
        <v>21</v>
      </c>
      <c r="D77" s="31">
        <v>4</v>
      </c>
      <c r="E77" s="44"/>
      <c r="F77" s="44">
        <v>23638.799999999999</v>
      </c>
      <c r="G77" s="44"/>
      <c r="H77" s="44"/>
      <c r="I77" s="44">
        <v>13216.67</v>
      </c>
      <c r="J77" s="44"/>
      <c r="K77" s="44"/>
      <c r="L77" s="44">
        <v>25485.06</v>
      </c>
      <c r="M77" s="44"/>
      <c r="N77" s="44"/>
      <c r="O77" s="44"/>
      <c r="P77" s="33">
        <v>32933.75</v>
      </c>
      <c r="Q77" s="34">
        <v>23371.96</v>
      </c>
      <c r="R77" s="62">
        <v>45000</v>
      </c>
      <c r="S77" s="47">
        <v>35000</v>
      </c>
      <c r="T77" s="37">
        <f t="shared" si="184"/>
        <v>28378.034285714286</v>
      </c>
      <c r="U77" s="38">
        <f t="shared" si="131"/>
        <v>113512.13714285714</v>
      </c>
      <c r="V77" s="37">
        <f t="shared" si="185"/>
        <v>25485.06</v>
      </c>
      <c r="W77" s="38">
        <f t="shared" si="3"/>
        <v>101940.24</v>
      </c>
      <c r="X77" s="39">
        <f t="shared" si="186"/>
        <v>9461.5923485303174</v>
      </c>
      <c r="Y77" s="40">
        <f t="shared" si="187"/>
        <v>0.33341253496523376</v>
      </c>
      <c r="Z77" s="41">
        <f t="shared" si="188"/>
        <v>37839.626634244603</v>
      </c>
      <c r="AA77" s="41">
        <f t="shared" si="189"/>
        <v>18916.441937183969</v>
      </c>
      <c r="AB77" s="37">
        <f t="shared" si="190"/>
        <v>28085.914000000001</v>
      </c>
      <c r="AC77" s="38">
        <f t="shared" si="191"/>
        <v>113512.13714285714</v>
      </c>
      <c r="AD77" s="38">
        <f t="shared" si="192"/>
        <v>101940.24</v>
      </c>
      <c r="AE77" s="38">
        <f t="shared" si="193"/>
        <v>112343.656</v>
      </c>
      <c r="AF77" s="42">
        <v>24561.93</v>
      </c>
      <c r="AG77" s="42" t="s">
        <v>172</v>
      </c>
      <c r="AH77" s="42">
        <f t="shared" si="194"/>
        <v>98247.72</v>
      </c>
      <c r="AI77" s="43">
        <f t="shared" si="195"/>
        <v>25485.06</v>
      </c>
      <c r="AJ77" s="6" t="s">
        <v>172</v>
      </c>
      <c r="AK77" s="43">
        <f t="shared" si="196"/>
        <v>101940.24</v>
      </c>
    </row>
    <row r="78" spans="1:37" ht="15.75" customHeight="1" x14ac:dyDescent="0.25">
      <c r="A78" s="2"/>
      <c r="B78" s="103" t="s">
        <v>107</v>
      </c>
      <c r="C78" s="93" t="s">
        <v>202</v>
      </c>
      <c r="D78" s="20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49"/>
      <c r="Q78" s="54"/>
      <c r="R78" s="55"/>
      <c r="S78" s="102"/>
      <c r="T78" s="52"/>
      <c r="U78" s="38">
        <f t="shared" si="131"/>
        <v>0</v>
      </c>
      <c r="V78" s="52"/>
      <c r="W78" s="38">
        <f t="shared" si="3"/>
        <v>0</v>
      </c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7"/>
      <c r="AK78" s="52"/>
    </row>
    <row r="79" spans="1:37" ht="15.75" customHeight="1" x14ac:dyDescent="0.25">
      <c r="A79" s="2"/>
      <c r="B79" s="57" t="s">
        <v>203</v>
      </c>
      <c r="C79" s="58" t="s">
        <v>17</v>
      </c>
      <c r="D79" s="31">
        <v>120</v>
      </c>
      <c r="E79" s="44"/>
      <c r="F79" s="44">
        <v>2644</v>
      </c>
      <c r="G79" s="44"/>
      <c r="H79" s="44"/>
      <c r="I79" s="44"/>
      <c r="J79" s="44"/>
      <c r="K79" s="44"/>
      <c r="L79" s="44">
        <v>3973.34</v>
      </c>
      <c r="M79" s="44"/>
      <c r="N79" s="44"/>
      <c r="O79" s="44"/>
      <c r="P79" s="33">
        <v>3023.42</v>
      </c>
      <c r="Q79" s="34">
        <v>2921.48</v>
      </c>
      <c r="R79" s="62">
        <v>5000</v>
      </c>
      <c r="S79" s="47">
        <v>3000</v>
      </c>
      <c r="T79" s="37">
        <f t="shared" ref="T79:T82" si="197">AVERAGEIF(E79:S79,"&lt;&gt;")</f>
        <v>3427.0399999999995</v>
      </c>
      <c r="U79" s="38">
        <f t="shared" si="131"/>
        <v>411244.79999999993</v>
      </c>
      <c r="V79" s="37">
        <f t="shared" ref="V79:V82" si="198">MEDIAN(E79:S79)</f>
        <v>3011.71</v>
      </c>
      <c r="W79" s="38">
        <f t="shared" si="3"/>
        <v>361405.2</v>
      </c>
      <c r="X79" s="39">
        <f t="shared" ref="X79:X82" si="199">STDEVP(E79:S79)</f>
        <v>815.13410683968789</v>
      </c>
      <c r="Y79" s="40">
        <f t="shared" ref="Y79:Y82" si="200">(X79/T79)</f>
        <v>0.23785368914272609</v>
      </c>
      <c r="Z79" s="41">
        <f t="shared" ref="Z79:Z82" si="201">T79+X79</f>
        <v>4242.1741068396877</v>
      </c>
      <c r="AA79" s="41">
        <f t="shared" ref="AA79:AA82" si="202">T79-X79</f>
        <v>2611.9058931603117</v>
      </c>
      <c r="AB79" s="37">
        <f t="shared" ref="AB79:AB82" si="203">AVERAGEIFS(E79:S79,E79:S79,"&lt;"&amp;Z79,E79:S79,"&gt;"&amp;AA79)</f>
        <v>3112.4479999999999</v>
      </c>
      <c r="AC79" s="38">
        <f t="shared" ref="AC79:AC82" si="204">T79*$D79</f>
        <v>411244.79999999993</v>
      </c>
      <c r="AD79" s="38">
        <f t="shared" ref="AD79:AD82" si="205">V79*$D79</f>
        <v>361405.2</v>
      </c>
      <c r="AE79" s="38">
        <f t="shared" ref="AE79:AE82" si="206">AB79*$D79</f>
        <v>373493.76000000001</v>
      </c>
      <c r="AF79" s="42">
        <v>3011.71</v>
      </c>
      <c r="AG79" s="42" t="s">
        <v>172</v>
      </c>
      <c r="AH79" s="42">
        <f t="shared" ref="AH79:AH82" si="207">AF79*$D79</f>
        <v>361405.2</v>
      </c>
      <c r="AI79" s="43">
        <f t="shared" ref="AI79:AI82" si="208">MIN(AB79,V79,T79)</f>
        <v>3011.71</v>
      </c>
      <c r="AJ79" s="6" t="s">
        <v>172</v>
      </c>
      <c r="AK79" s="43">
        <f t="shared" ref="AK79:AK82" si="209">AI79*$D79</f>
        <v>361405.2</v>
      </c>
    </row>
    <row r="80" spans="1:37" ht="15.75" customHeight="1" x14ac:dyDescent="0.25">
      <c r="A80" s="2"/>
      <c r="B80" s="57" t="s">
        <v>204</v>
      </c>
      <c r="C80" s="58" t="s">
        <v>19</v>
      </c>
      <c r="D80" s="31">
        <v>120</v>
      </c>
      <c r="E80" s="44"/>
      <c r="F80" s="44">
        <v>4200.7</v>
      </c>
      <c r="G80" s="44"/>
      <c r="H80" s="44"/>
      <c r="I80" s="44"/>
      <c r="J80" s="44"/>
      <c r="K80" s="44"/>
      <c r="L80" s="44">
        <v>6826.66</v>
      </c>
      <c r="M80" s="44"/>
      <c r="N80" s="44">
        <v>1700.74</v>
      </c>
      <c r="O80" s="44"/>
      <c r="P80" s="33">
        <v>5813.62</v>
      </c>
      <c r="Q80" s="34">
        <v>6719.42</v>
      </c>
      <c r="R80" s="62">
        <v>10000</v>
      </c>
      <c r="S80" s="47">
        <v>5000</v>
      </c>
      <c r="T80" s="37">
        <f t="shared" si="197"/>
        <v>5751.5914285714289</v>
      </c>
      <c r="U80" s="38">
        <f t="shared" si="131"/>
        <v>690190.9714285715</v>
      </c>
      <c r="V80" s="37">
        <f t="shared" si="198"/>
        <v>5813.62</v>
      </c>
      <c r="W80" s="38">
        <f t="shared" si="3"/>
        <v>697634.4</v>
      </c>
      <c r="X80" s="39">
        <f t="shared" si="199"/>
        <v>2376.2166419236919</v>
      </c>
      <c r="Y80" s="40">
        <f t="shared" si="200"/>
        <v>0.41314072312571981</v>
      </c>
      <c r="Z80" s="41">
        <f t="shared" si="201"/>
        <v>8127.8080704951208</v>
      </c>
      <c r="AA80" s="41">
        <f t="shared" si="202"/>
        <v>3375.374786647737</v>
      </c>
      <c r="AB80" s="37">
        <f t="shared" si="203"/>
        <v>5712.08</v>
      </c>
      <c r="AC80" s="38">
        <f t="shared" si="204"/>
        <v>690190.9714285715</v>
      </c>
      <c r="AD80" s="38">
        <f t="shared" si="205"/>
        <v>697634.4</v>
      </c>
      <c r="AE80" s="38">
        <f t="shared" si="206"/>
        <v>685449.6</v>
      </c>
      <c r="AF80" s="42">
        <v>6089.93</v>
      </c>
      <c r="AG80" s="42" t="s">
        <v>192</v>
      </c>
      <c r="AH80" s="42">
        <f t="shared" si="207"/>
        <v>730791.60000000009</v>
      </c>
      <c r="AI80" s="43">
        <f t="shared" si="208"/>
        <v>5712.08</v>
      </c>
      <c r="AJ80" s="6" t="s">
        <v>192</v>
      </c>
      <c r="AK80" s="43">
        <f t="shared" si="209"/>
        <v>685449.6</v>
      </c>
    </row>
    <row r="81" spans="1:37" ht="15.75" customHeight="1" x14ac:dyDescent="0.25">
      <c r="A81" s="2"/>
      <c r="B81" s="57" t="s">
        <v>205</v>
      </c>
      <c r="C81" s="58" t="s">
        <v>21</v>
      </c>
      <c r="D81" s="31">
        <v>12</v>
      </c>
      <c r="E81" s="44"/>
      <c r="F81" s="44">
        <v>8010.58</v>
      </c>
      <c r="G81" s="44"/>
      <c r="H81" s="44"/>
      <c r="I81" s="44"/>
      <c r="J81" s="44"/>
      <c r="K81" s="44"/>
      <c r="L81" s="44">
        <v>9866.66</v>
      </c>
      <c r="M81" s="44"/>
      <c r="N81" s="44"/>
      <c r="O81" s="44"/>
      <c r="P81" s="33">
        <v>8508.7900000000009</v>
      </c>
      <c r="Q81" s="34">
        <v>11423.01</v>
      </c>
      <c r="R81" s="62">
        <v>15000</v>
      </c>
      <c r="S81" s="47">
        <v>8000</v>
      </c>
      <c r="T81" s="37">
        <f t="shared" si="197"/>
        <v>10134.84</v>
      </c>
      <c r="U81" s="38">
        <f t="shared" si="131"/>
        <v>121618.08</v>
      </c>
      <c r="V81" s="37">
        <f t="shared" si="198"/>
        <v>9187.7250000000004</v>
      </c>
      <c r="W81" s="38">
        <f t="shared" si="3"/>
        <v>110252.70000000001</v>
      </c>
      <c r="X81" s="39">
        <f t="shared" si="199"/>
        <v>2487.1384247296473</v>
      </c>
      <c r="Y81" s="40">
        <f t="shared" si="200"/>
        <v>0.24540480409455376</v>
      </c>
      <c r="Z81" s="41">
        <f t="shared" si="201"/>
        <v>12621.978424729648</v>
      </c>
      <c r="AA81" s="41">
        <f t="shared" si="202"/>
        <v>7647.7015752703528</v>
      </c>
      <c r="AB81" s="37">
        <f t="shared" si="203"/>
        <v>9161.8080000000009</v>
      </c>
      <c r="AC81" s="38">
        <f t="shared" si="204"/>
        <v>121618.08</v>
      </c>
      <c r="AD81" s="38">
        <f t="shared" si="205"/>
        <v>110252.70000000001</v>
      </c>
      <c r="AE81" s="38">
        <f t="shared" si="206"/>
        <v>109941.69600000001</v>
      </c>
      <c r="AF81" s="42">
        <v>9161.81</v>
      </c>
      <c r="AG81" s="42" t="s">
        <v>192</v>
      </c>
      <c r="AH81" s="42">
        <f t="shared" si="207"/>
        <v>109941.72</v>
      </c>
      <c r="AI81" s="43">
        <f t="shared" si="208"/>
        <v>9161.8080000000009</v>
      </c>
      <c r="AJ81" s="6" t="s">
        <v>192</v>
      </c>
      <c r="AK81" s="43">
        <f t="shared" si="209"/>
        <v>109941.69600000001</v>
      </c>
    </row>
    <row r="82" spans="1:37" ht="15.75" customHeight="1" x14ac:dyDescent="0.25">
      <c r="A82" s="2"/>
      <c r="B82" s="122" t="s">
        <v>108</v>
      </c>
      <c r="C82" s="123" t="s">
        <v>109</v>
      </c>
      <c r="D82" s="31">
        <v>3</v>
      </c>
      <c r="E82" s="44"/>
      <c r="F82" s="44">
        <v>14145.4</v>
      </c>
      <c r="G82" s="44"/>
      <c r="H82" s="44"/>
      <c r="I82" s="44">
        <v>5824</v>
      </c>
      <c r="J82" s="44"/>
      <c r="K82" s="44">
        <v>13553.45</v>
      </c>
      <c r="L82" s="44"/>
      <c r="M82" s="44"/>
      <c r="N82" s="44" t="s">
        <v>253</v>
      </c>
      <c r="O82" s="44"/>
      <c r="P82" s="33">
        <v>57841.59</v>
      </c>
      <c r="Q82" s="34">
        <v>17041.36</v>
      </c>
      <c r="R82" s="62">
        <v>45000</v>
      </c>
      <c r="S82" s="47">
        <v>58000</v>
      </c>
      <c r="T82" s="37">
        <f t="shared" si="197"/>
        <v>30200.82857142857</v>
      </c>
      <c r="U82" s="38">
        <f t="shared" si="131"/>
        <v>90602.485714285707</v>
      </c>
      <c r="V82" s="37">
        <f t="shared" si="198"/>
        <v>17041.36</v>
      </c>
      <c r="W82" s="38">
        <f t="shared" si="3"/>
        <v>51124.08</v>
      </c>
      <c r="X82" s="68">
        <f t="shared" si="199"/>
        <v>20901.58737524322</v>
      </c>
      <c r="Y82" s="69">
        <f t="shared" si="200"/>
        <v>0.69208655404299479</v>
      </c>
      <c r="Z82" s="68">
        <f t="shared" si="201"/>
        <v>51102.41594667179</v>
      </c>
      <c r="AA82" s="68">
        <f t="shared" si="202"/>
        <v>9299.2411961853504</v>
      </c>
      <c r="AB82" s="37">
        <f t="shared" si="203"/>
        <v>22435.052499999998</v>
      </c>
      <c r="AC82" s="38">
        <f t="shared" si="204"/>
        <v>90602.485714285707</v>
      </c>
      <c r="AD82" s="38">
        <f t="shared" si="205"/>
        <v>51124.08</v>
      </c>
      <c r="AE82" s="38">
        <f t="shared" si="206"/>
        <v>67305.157500000001</v>
      </c>
      <c r="AF82" s="42">
        <v>17041.36</v>
      </c>
      <c r="AG82" s="42" t="s">
        <v>193</v>
      </c>
      <c r="AH82" s="42">
        <f t="shared" si="207"/>
        <v>51124.08</v>
      </c>
      <c r="AI82" s="43">
        <f t="shared" si="208"/>
        <v>17041.36</v>
      </c>
      <c r="AJ82" s="6" t="s">
        <v>172</v>
      </c>
      <c r="AK82" s="43">
        <f t="shared" si="209"/>
        <v>51124.08</v>
      </c>
    </row>
    <row r="83" spans="1:37" ht="15.75" customHeight="1" x14ac:dyDescent="0.25">
      <c r="A83" s="2"/>
      <c r="B83" s="18" t="s">
        <v>110</v>
      </c>
      <c r="C83" s="48" t="s">
        <v>206</v>
      </c>
      <c r="D83" s="20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49"/>
      <c r="Q83" s="105"/>
      <c r="R83" s="106"/>
      <c r="S83" s="107"/>
      <c r="T83" s="52"/>
      <c r="U83" s="38">
        <f t="shared" si="131"/>
        <v>0</v>
      </c>
      <c r="V83" s="52"/>
      <c r="W83" s="38">
        <f t="shared" si="3"/>
        <v>0</v>
      </c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7"/>
      <c r="AK83" s="52"/>
    </row>
    <row r="84" spans="1:37" ht="15.75" customHeight="1" x14ac:dyDescent="0.25">
      <c r="A84" s="2"/>
      <c r="B84" s="57" t="s">
        <v>111</v>
      </c>
      <c r="C84" s="58" t="s">
        <v>17</v>
      </c>
      <c r="D84" s="31">
        <v>5</v>
      </c>
      <c r="E84" s="59"/>
      <c r="F84" s="32">
        <v>7381.8</v>
      </c>
      <c r="G84" s="59"/>
      <c r="H84" s="59"/>
      <c r="I84" s="59"/>
      <c r="J84" s="59"/>
      <c r="K84" s="44"/>
      <c r="L84" s="59"/>
      <c r="M84" s="59"/>
      <c r="N84" s="44">
        <v>1700.74</v>
      </c>
      <c r="O84" s="59"/>
      <c r="P84" s="33">
        <v>13008.29</v>
      </c>
      <c r="Q84" s="45">
        <v>4966.5200000000004</v>
      </c>
      <c r="R84" s="62">
        <v>1911.44</v>
      </c>
      <c r="S84" s="36">
        <v>15000</v>
      </c>
      <c r="T84" s="37">
        <f t="shared" ref="T84:T86" si="210">AVERAGEIF(E84:S84,"&lt;&gt;")</f>
        <v>7328.1316666666671</v>
      </c>
      <c r="U84" s="38">
        <f t="shared" si="131"/>
        <v>36640.658333333333</v>
      </c>
      <c r="V84" s="37">
        <f t="shared" ref="V84:V86" si="211">MEDIAN(E84:S84)</f>
        <v>6174.16</v>
      </c>
      <c r="W84" s="38">
        <f t="shared" si="3"/>
        <v>30870.799999999999</v>
      </c>
      <c r="X84" s="39">
        <f t="shared" ref="X84:X86" si="212">STDEVP(E84:S84)</f>
        <v>5126.88888689953</v>
      </c>
      <c r="Y84" s="40">
        <f t="shared" ref="Y84:Y86" si="213">(X84/T84)</f>
        <v>0.69961746323692731</v>
      </c>
      <c r="Z84" s="41">
        <f t="shared" ref="Z84:Z86" si="214">T84+X84</f>
        <v>12455.020553566197</v>
      </c>
      <c r="AA84" s="41">
        <f t="shared" ref="AA84:AA86" si="215">T84-X84</f>
        <v>2201.2427797671371</v>
      </c>
      <c r="AB84" s="37">
        <f t="shared" ref="AB84:AB86" si="216">AVERAGEIFS(E84:S84,E84:S84,"&lt;"&amp;Z84,E84:S84,"&gt;"&amp;AA84)</f>
        <v>6174.16</v>
      </c>
      <c r="AC84" s="38">
        <f t="shared" ref="AC84:AC86" si="217">T84*$D84</f>
        <v>36640.658333333333</v>
      </c>
      <c r="AD84" s="38">
        <f t="shared" ref="AD84:AD86" si="218">V84*$D84</f>
        <v>30870.799999999999</v>
      </c>
      <c r="AE84" s="38">
        <f t="shared" ref="AE84:AE86" si="219">AB84*$D84</f>
        <v>30870.799999999999</v>
      </c>
      <c r="AF84" s="42">
        <v>6174.16</v>
      </c>
      <c r="AG84" s="42" t="s">
        <v>192</v>
      </c>
      <c r="AH84" s="42">
        <f t="shared" ref="AH84:AH86" si="220">AF84*$D84</f>
        <v>30870.799999999999</v>
      </c>
      <c r="AI84" s="43">
        <f t="shared" ref="AI84:AI86" si="221">MIN(AB84,V84,T84)</f>
        <v>6174.16</v>
      </c>
      <c r="AJ84" s="6" t="s">
        <v>192</v>
      </c>
      <c r="AK84" s="43">
        <f t="shared" ref="AK84:AK86" si="222">AI84*$D84</f>
        <v>30870.799999999999</v>
      </c>
    </row>
    <row r="85" spans="1:37" ht="15.75" customHeight="1" x14ac:dyDescent="0.25">
      <c r="A85" s="2"/>
      <c r="B85" s="57" t="s">
        <v>112</v>
      </c>
      <c r="C85" s="58" t="s">
        <v>19</v>
      </c>
      <c r="D85" s="31">
        <v>3</v>
      </c>
      <c r="E85" s="59"/>
      <c r="F85" s="32">
        <v>11051.5</v>
      </c>
      <c r="G85" s="59"/>
      <c r="H85" s="59"/>
      <c r="I85" s="59"/>
      <c r="J85" s="59"/>
      <c r="K85" s="44"/>
      <c r="L85" s="59"/>
      <c r="M85" s="59"/>
      <c r="N85" s="44">
        <v>3118.02</v>
      </c>
      <c r="O85" s="59"/>
      <c r="P85" s="33">
        <v>18412.14</v>
      </c>
      <c r="Q85" s="45">
        <v>10712.1</v>
      </c>
      <c r="R85" s="62">
        <v>2825.6</v>
      </c>
      <c r="S85" s="36">
        <v>20000</v>
      </c>
      <c r="T85" s="37">
        <f t="shared" si="210"/>
        <v>11019.893333333333</v>
      </c>
      <c r="U85" s="38">
        <f t="shared" si="131"/>
        <v>33059.68</v>
      </c>
      <c r="V85" s="37">
        <f t="shared" si="211"/>
        <v>10881.8</v>
      </c>
      <c r="W85" s="38">
        <f t="shared" si="3"/>
        <v>32645.399999999998</v>
      </c>
      <c r="X85" s="39">
        <f t="shared" si="212"/>
        <v>6645.4170630559802</v>
      </c>
      <c r="Y85" s="40">
        <f t="shared" si="213"/>
        <v>0.60303823839698212</v>
      </c>
      <c r="Z85" s="41">
        <f t="shared" si="214"/>
        <v>17665.310396389315</v>
      </c>
      <c r="AA85" s="41">
        <f t="shared" si="215"/>
        <v>4374.4762702773533</v>
      </c>
      <c r="AB85" s="37">
        <f t="shared" si="216"/>
        <v>10881.8</v>
      </c>
      <c r="AC85" s="38">
        <f t="shared" si="217"/>
        <v>33059.68</v>
      </c>
      <c r="AD85" s="38">
        <f t="shared" si="218"/>
        <v>32645.399999999998</v>
      </c>
      <c r="AE85" s="38">
        <f t="shared" si="219"/>
        <v>32645.399999999998</v>
      </c>
      <c r="AF85" s="42">
        <v>10881.8</v>
      </c>
      <c r="AG85" s="42" t="s">
        <v>192</v>
      </c>
      <c r="AH85" s="42">
        <f t="shared" si="220"/>
        <v>32645.399999999998</v>
      </c>
      <c r="AI85" s="43">
        <f t="shared" si="221"/>
        <v>10881.8</v>
      </c>
      <c r="AJ85" s="6" t="s">
        <v>192</v>
      </c>
      <c r="AK85" s="43">
        <f t="shared" si="222"/>
        <v>32645.399999999998</v>
      </c>
    </row>
    <row r="86" spans="1:37" ht="15.75" customHeight="1" x14ac:dyDescent="0.25">
      <c r="A86" s="2"/>
      <c r="B86" s="57" t="s">
        <v>113</v>
      </c>
      <c r="C86" s="58" t="s">
        <v>21</v>
      </c>
      <c r="D86" s="31">
        <v>2</v>
      </c>
      <c r="E86" s="44"/>
      <c r="F86" s="44">
        <v>14283</v>
      </c>
      <c r="G86" s="44"/>
      <c r="H86" s="44"/>
      <c r="I86" s="44"/>
      <c r="J86" s="44"/>
      <c r="K86" s="44"/>
      <c r="L86" s="44"/>
      <c r="M86" s="44"/>
      <c r="N86" s="44">
        <v>4535.3</v>
      </c>
      <c r="O86" s="44"/>
      <c r="P86" s="33">
        <v>28274</v>
      </c>
      <c r="Q86" s="45">
        <v>13244.08</v>
      </c>
      <c r="R86" s="62">
        <v>3822.88</v>
      </c>
      <c r="S86" s="47">
        <v>30000</v>
      </c>
      <c r="T86" s="37">
        <f t="shared" si="210"/>
        <v>15693.210000000001</v>
      </c>
      <c r="U86" s="38">
        <f t="shared" si="131"/>
        <v>31386.420000000002</v>
      </c>
      <c r="V86" s="37">
        <f t="shared" si="211"/>
        <v>13763.54</v>
      </c>
      <c r="W86" s="38">
        <f t="shared" si="3"/>
        <v>27527.08</v>
      </c>
      <c r="X86" s="39">
        <f t="shared" si="212"/>
        <v>10298.471868892326</v>
      </c>
      <c r="Y86" s="40">
        <f t="shared" si="213"/>
        <v>0.6562374344632057</v>
      </c>
      <c r="Z86" s="41">
        <f t="shared" si="214"/>
        <v>25991.681868892327</v>
      </c>
      <c r="AA86" s="41">
        <f t="shared" si="215"/>
        <v>5394.7381311076751</v>
      </c>
      <c r="AB86" s="37">
        <f t="shared" si="216"/>
        <v>13763.54</v>
      </c>
      <c r="AC86" s="38">
        <f t="shared" si="217"/>
        <v>31386.420000000002</v>
      </c>
      <c r="AD86" s="38">
        <f t="shared" si="218"/>
        <v>27527.08</v>
      </c>
      <c r="AE86" s="38">
        <f t="shared" si="219"/>
        <v>27527.08</v>
      </c>
      <c r="AF86" s="42">
        <v>13763.54</v>
      </c>
      <c r="AG86" s="42" t="s">
        <v>192</v>
      </c>
      <c r="AH86" s="42">
        <f t="shared" si="220"/>
        <v>27527.08</v>
      </c>
      <c r="AI86" s="43">
        <f t="shared" si="221"/>
        <v>13763.54</v>
      </c>
      <c r="AJ86" s="6" t="s">
        <v>192</v>
      </c>
      <c r="AK86" s="43">
        <f t="shared" si="222"/>
        <v>27527.08</v>
      </c>
    </row>
    <row r="87" spans="1:37" ht="15.75" customHeight="1" x14ac:dyDescent="0.25">
      <c r="A87" s="2"/>
      <c r="B87" s="18" t="s">
        <v>114</v>
      </c>
      <c r="C87" s="48" t="s">
        <v>207</v>
      </c>
      <c r="D87" s="20"/>
      <c r="E87" s="21"/>
      <c r="F87" s="53"/>
      <c r="G87" s="21"/>
      <c r="H87" s="21"/>
      <c r="I87" s="21"/>
      <c r="J87" s="21"/>
      <c r="K87" s="21"/>
      <c r="L87" s="21"/>
      <c r="M87" s="21"/>
      <c r="N87" s="21"/>
      <c r="O87" s="21"/>
      <c r="P87" s="49"/>
      <c r="Q87" s="50"/>
      <c r="R87" s="51"/>
      <c r="S87" s="52"/>
      <c r="T87" s="52"/>
      <c r="U87" s="38">
        <f t="shared" si="131"/>
        <v>0</v>
      </c>
      <c r="V87" s="52"/>
      <c r="W87" s="38">
        <f t="shared" si="3"/>
        <v>0</v>
      </c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7"/>
      <c r="AK87" s="52"/>
    </row>
    <row r="88" spans="1:37" ht="15.75" customHeight="1" x14ac:dyDescent="0.25">
      <c r="A88" s="2"/>
      <c r="B88" s="29" t="s">
        <v>115</v>
      </c>
      <c r="C88" s="30" t="s">
        <v>17</v>
      </c>
      <c r="D88" s="31">
        <v>4</v>
      </c>
      <c r="E88" s="44"/>
      <c r="F88" s="44"/>
      <c r="G88" s="44"/>
      <c r="H88" s="44"/>
      <c r="I88" s="44">
        <v>2665</v>
      </c>
      <c r="J88" s="44">
        <v>1112.28</v>
      </c>
      <c r="K88" s="44"/>
      <c r="L88" s="44"/>
      <c r="M88" s="44"/>
      <c r="N88" s="44">
        <v>850.37</v>
      </c>
      <c r="O88" s="44"/>
      <c r="P88" s="91">
        <v>16348.1</v>
      </c>
      <c r="Q88" s="34">
        <v>27702</v>
      </c>
      <c r="R88" s="46">
        <v>17000</v>
      </c>
      <c r="S88" s="47">
        <v>18000</v>
      </c>
      <c r="T88" s="37">
        <f t="shared" ref="T88:T90" si="223">AVERAGEIF(E88:S88,"&lt;&gt;")</f>
        <v>11953.964285714286</v>
      </c>
      <c r="U88" s="38">
        <f t="shared" si="131"/>
        <v>47815.857142857145</v>
      </c>
      <c r="V88" s="37">
        <f t="shared" ref="V88:V90" si="224">MEDIAN(E88:S88)</f>
        <v>16348.1</v>
      </c>
      <c r="W88" s="38">
        <f t="shared" si="3"/>
        <v>65392.4</v>
      </c>
      <c r="X88" s="39">
        <f t="shared" ref="X88:X90" si="225">STDEVP(E88:S88)</f>
        <v>9683.8810367417955</v>
      </c>
      <c r="Y88" s="40">
        <f t="shared" ref="Y88:Y90" si="226">(X88/T88)</f>
        <v>0.81009787257894206</v>
      </c>
      <c r="Z88" s="41">
        <f t="shared" ref="Z88:Z90" si="227">T88+X88</f>
        <v>21637.84532245608</v>
      </c>
      <c r="AA88" s="41">
        <f t="shared" ref="AA88:AA90" si="228">T88-X88</f>
        <v>2270.0832489724908</v>
      </c>
      <c r="AB88" s="37">
        <f t="shared" ref="AB88:AB90" si="229">AVERAGEIFS(E88:S88,E88:S88,"&lt;"&amp;Z88,E88:S88,"&gt;"&amp;AA88)</f>
        <v>13503.275</v>
      </c>
      <c r="AC88" s="38">
        <f t="shared" ref="AC88:AC90" si="230">T88*$D88</f>
        <v>47815.857142857145</v>
      </c>
      <c r="AD88" s="38">
        <f t="shared" ref="AD88:AD90" si="231">V88*$D88</f>
        <v>65392.4</v>
      </c>
      <c r="AE88" s="38">
        <f t="shared" ref="AE88:AE90" si="232">AB88*$D88</f>
        <v>54013.1</v>
      </c>
      <c r="AF88" s="42">
        <v>24326.71</v>
      </c>
      <c r="AG88" s="42" t="s">
        <v>190</v>
      </c>
      <c r="AH88" s="42">
        <f>AF88*$D88</f>
        <v>97306.84</v>
      </c>
      <c r="AI88" s="43">
        <f t="shared" ref="AI88:AI90" si="233">MIN(AB88,V88,T88)</f>
        <v>11953.964285714286</v>
      </c>
      <c r="AJ88" s="6" t="s">
        <v>190</v>
      </c>
      <c r="AK88" s="43">
        <f t="shared" ref="AK88:AK90" si="234">AI88*$D88</f>
        <v>47815.857142857145</v>
      </c>
    </row>
    <row r="89" spans="1:37" ht="15.75" customHeight="1" x14ac:dyDescent="0.25">
      <c r="A89" s="2"/>
      <c r="B89" s="29" t="s">
        <v>116</v>
      </c>
      <c r="C89" s="58" t="s">
        <v>19</v>
      </c>
      <c r="D89" s="31">
        <v>4</v>
      </c>
      <c r="E89" s="44"/>
      <c r="F89" s="44"/>
      <c r="G89" s="44"/>
      <c r="H89" s="44"/>
      <c r="I89" s="44">
        <v>4160</v>
      </c>
      <c r="J89" s="44">
        <v>1943.5</v>
      </c>
      <c r="K89" s="44"/>
      <c r="L89" s="44"/>
      <c r="M89" s="44"/>
      <c r="N89" s="44">
        <v>2154.2600000000002</v>
      </c>
      <c r="O89" s="44"/>
      <c r="P89" s="91">
        <v>21811.85</v>
      </c>
      <c r="Q89" s="34">
        <v>30780</v>
      </c>
      <c r="R89" s="46">
        <v>28000</v>
      </c>
      <c r="S89" s="47">
        <v>20000</v>
      </c>
      <c r="T89" s="37">
        <f t="shared" si="223"/>
        <v>15549.944285714286</v>
      </c>
      <c r="U89" s="38"/>
      <c r="V89" s="37">
        <f t="shared" si="224"/>
        <v>20000</v>
      </c>
      <c r="W89" s="38">
        <f t="shared" si="3"/>
        <v>80000</v>
      </c>
      <c r="X89" s="39">
        <f t="shared" si="225"/>
        <v>11589.918388707929</v>
      </c>
      <c r="Y89" s="40">
        <f t="shared" si="226"/>
        <v>0.74533504273424134</v>
      </c>
      <c r="Z89" s="41">
        <f t="shared" si="227"/>
        <v>27139.862674422213</v>
      </c>
      <c r="AA89" s="41">
        <f t="shared" si="228"/>
        <v>3960.0258970063569</v>
      </c>
      <c r="AB89" s="37">
        <f t="shared" si="229"/>
        <v>15323.949999999999</v>
      </c>
      <c r="AC89" s="38">
        <f t="shared" si="230"/>
        <v>62199.777142857143</v>
      </c>
      <c r="AD89" s="38">
        <f t="shared" si="231"/>
        <v>80000</v>
      </c>
      <c r="AE89" s="38">
        <f t="shared" si="232"/>
        <v>61295.799999999996</v>
      </c>
      <c r="AF89" s="42"/>
      <c r="AG89" s="42"/>
      <c r="AH89" s="42"/>
      <c r="AI89" s="43">
        <f t="shared" si="233"/>
        <v>15323.949999999999</v>
      </c>
      <c r="AJ89" s="6" t="s">
        <v>192</v>
      </c>
      <c r="AK89" s="43">
        <f t="shared" si="234"/>
        <v>61295.799999999996</v>
      </c>
    </row>
    <row r="90" spans="1:37" ht="15.75" customHeight="1" x14ac:dyDescent="0.25">
      <c r="A90" s="2"/>
      <c r="B90" s="29" t="s">
        <v>117</v>
      </c>
      <c r="C90" s="58" t="s">
        <v>21</v>
      </c>
      <c r="D90" s="31">
        <v>4</v>
      </c>
      <c r="E90" s="44"/>
      <c r="F90" s="44"/>
      <c r="G90" s="44"/>
      <c r="H90" s="44"/>
      <c r="I90" s="44">
        <v>5720</v>
      </c>
      <c r="J90" s="44">
        <v>3366.74</v>
      </c>
      <c r="K90" s="44"/>
      <c r="L90" s="44"/>
      <c r="M90" s="44">
        <v>6140.11</v>
      </c>
      <c r="N90" s="44">
        <v>2947.95</v>
      </c>
      <c r="O90" s="44"/>
      <c r="P90" s="33">
        <v>42673.49</v>
      </c>
      <c r="Q90" s="34">
        <v>34200</v>
      </c>
      <c r="R90" s="46">
        <v>39000</v>
      </c>
      <c r="S90" s="47">
        <v>35000</v>
      </c>
      <c r="T90" s="37">
        <f t="shared" si="223"/>
        <v>21131.036249999997</v>
      </c>
      <c r="U90" s="38"/>
      <c r="V90" s="37">
        <f t="shared" si="224"/>
        <v>20170.055</v>
      </c>
      <c r="W90" s="38">
        <f t="shared" si="3"/>
        <v>80680.22</v>
      </c>
      <c r="X90" s="39">
        <f t="shared" si="225"/>
        <v>16788.932005311523</v>
      </c>
      <c r="Y90" s="40">
        <f t="shared" si="226"/>
        <v>0.79451531892154714</v>
      </c>
      <c r="Z90" s="41">
        <f t="shared" si="227"/>
        <v>37919.96825531152</v>
      </c>
      <c r="AA90" s="41">
        <f t="shared" si="228"/>
        <v>4342.1042446884749</v>
      </c>
      <c r="AB90" s="37">
        <f t="shared" si="229"/>
        <v>20265.0275</v>
      </c>
      <c r="AC90" s="38">
        <f t="shared" si="230"/>
        <v>84524.14499999999</v>
      </c>
      <c r="AD90" s="38">
        <f t="shared" si="231"/>
        <v>80680.22</v>
      </c>
      <c r="AE90" s="38">
        <f t="shared" si="232"/>
        <v>81060.11</v>
      </c>
      <c r="AF90" s="42"/>
      <c r="AG90" s="42"/>
      <c r="AH90" s="42"/>
      <c r="AI90" s="43">
        <f t="shared" si="233"/>
        <v>20170.055</v>
      </c>
      <c r="AJ90" s="6" t="s">
        <v>172</v>
      </c>
      <c r="AK90" s="43">
        <f t="shared" si="234"/>
        <v>80680.22</v>
      </c>
    </row>
    <row r="91" spans="1:37" ht="15.75" customHeight="1" x14ac:dyDescent="0.25">
      <c r="A91" s="2"/>
      <c r="B91" s="10" t="s">
        <v>118</v>
      </c>
      <c r="C91" s="82" t="s">
        <v>119</v>
      </c>
      <c r="D91" s="83"/>
      <c r="E91" s="84"/>
      <c r="F91" s="85"/>
      <c r="G91" s="84"/>
      <c r="H91" s="84"/>
      <c r="I91" s="84"/>
      <c r="J91" s="84"/>
      <c r="K91" s="84"/>
      <c r="L91" s="84"/>
      <c r="M91" s="84"/>
      <c r="N91" s="84"/>
      <c r="O91" s="84"/>
      <c r="P91" s="86"/>
      <c r="Q91" s="87"/>
      <c r="R91" s="88"/>
      <c r="S91" s="89"/>
      <c r="T91" s="77"/>
      <c r="U91" s="38">
        <f t="shared" ref="U91:U137" si="235">T91*$D91</f>
        <v>0</v>
      </c>
      <c r="V91" s="77"/>
      <c r="W91" s="38">
        <f t="shared" si="3"/>
        <v>0</v>
      </c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8"/>
      <c r="AK91" s="77"/>
    </row>
    <row r="92" spans="1:37" ht="15.75" customHeight="1" x14ac:dyDescent="0.25">
      <c r="A92" s="2"/>
      <c r="B92" s="18" t="s">
        <v>120</v>
      </c>
      <c r="C92" s="48" t="s">
        <v>208</v>
      </c>
      <c r="D92" s="20"/>
      <c r="E92" s="21"/>
      <c r="F92" s="53"/>
      <c r="G92" s="21"/>
      <c r="H92" s="66"/>
      <c r="I92" s="21"/>
      <c r="J92" s="21"/>
      <c r="K92" s="21"/>
      <c r="L92" s="21"/>
      <c r="M92" s="21"/>
      <c r="N92" s="21"/>
      <c r="O92" s="21"/>
      <c r="P92" s="49"/>
      <c r="Q92" s="50"/>
      <c r="R92" s="51"/>
      <c r="S92" s="52"/>
      <c r="T92" s="52"/>
      <c r="U92" s="38">
        <f t="shared" si="235"/>
        <v>0</v>
      </c>
      <c r="V92" s="52"/>
      <c r="W92" s="38">
        <f t="shared" si="3"/>
        <v>0</v>
      </c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7"/>
      <c r="AK92" s="52"/>
    </row>
    <row r="93" spans="1:37" ht="15.75" customHeight="1" x14ac:dyDescent="0.25">
      <c r="A93" s="2"/>
      <c r="B93" s="57" t="s">
        <v>121</v>
      </c>
      <c r="C93" s="30" t="s">
        <v>19</v>
      </c>
      <c r="D93" s="31">
        <v>1</v>
      </c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91">
        <v>37386.82</v>
      </c>
      <c r="Q93" s="34">
        <v>26449.38</v>
      </c>
      <c r="R93" s="46">
        <v>28000</v>
      </c>
      <c r="S93" s="47">
        <v>32000</v>
      </c>
      <c r="T93" s="37">
        <f>AVERAGEIF(E93:S93,"&lt;&gt;")</f>
        <v>30959.05</v>
      </c>
      <c r="U93" s="38">
        <f t="shared" si="235"/>
        <v>30959.05</v>
      </c>
      <c r="V93" s="37">
        <f>MEDIAN(E93:S93)</f>
        <v>30000</v>
      </c>
      <c r="W93" s="38">
        <f t="shared" si="3"/>
        <v>30000</v>
      </c>
      <c r="X93" s="39">
        <f>STDEVP(E93:S93)</f>
        <v>4227.6738428715207</v>
      </c>
      <c r="Y93" s="40">
        <f>(X93/T93)</f>
        <v>0.13655696291945396</v>
      </c>
      <c r="Z93" s="41">
        <f>T93+X93</f>
        <v>35186.723842871521</v>
      </c>
      <c r="AA93" s="41">
        <f>T93-X93</f>
        <v>26731.376157128478</v>
      </c>
      <c r="AB93" s="37">
        <f>AVERAGEIFS(E93:S93,E93:S93,"&lt;"&amp;Z93,E93:S93,"&gt;"&amp;AA93)</f>
        <v>30000</v>
      </c>
      <c r="AC93" s="38">
        <f>T93*$D93</f>
        <v>30959.05</v>
      </c>
      <c r="AD93" s="38">
        <f>V93*$D93</f>
        <v>30000</v>
      </c>
      <c r="AE93" s="38">
        <f>AB93*$D93</f>
        <v>30000</v>
      </c>
      <c r="AF93" s="42">
        <v>23320.66</v>
      </c>
      <c r="AG93" s="42" t="s">
        <v>190</v>
      </c>
      <c r="AH93" s="42">
        <f>AF93*$D93</f>
        <v>23320.66</v>
      </c>
      <c r="AI93" s="43">
        <f>MIN(AB93,V93,T93)</f>
        <v>30000</v>
      </c>
      <c r="AJ93" s="6" t="s">
        <v>192</v>
      </c>
      <c r="AK93" s="43">
        <f>AI93*$D93</f>
        <v>30000</v>
      </c>
    </row>
    <row r="94" spans="1:37" ht="15.75" customHeight="1" x14ac:dyDescent="0.25">
      <c r="A94" s="2"/>
      <c r="B94" s="18" t="s">
        <v>122</v>
      </c>
      <c r="C94" s="48" t="s">
        <v>209</v>
      </c>
      <c r="D94" s="20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49"/>
      <c r="Q94" s="54"/>
      <c r="R94" s="55"/>
      <c r="S94" s="102"/>
      <c r="T94" s="52"/>
      <c r="U94" s="38">
        <f t="shared" si="235"/>
        <v>0</v>
      </c>
      <c r="V94" s="52"/>
      <c r="W94" s="38">
        <f t="shared" si="3"/>
        <v>0</v>
      </c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7"/>
      <c r="AK94" s="52"/>
    </row>
    <row r="95" spans="1:37" ht="15.75" customHeight="1" x14ac:dyDescent="0.25">
      <c r="A95" s="2"/>
      <c r="B95" s="57" t="s">
        <v>123</v>
      </c>
      <c r="C95" s="58" t="s">
        <v>17</v>
      </c>
      <c r="D95" s="31">
        <v>1</v>
      </c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33">
        <v>25742.31</v>
      </c>
      <c r="Q95" s="34">
        <v>30500</v>
      </c>
      <c r="R95" s="62">
        <v>15500</v>
      </c>
      <c r="S95" s="47">
        <v>30000</v>
      </c>
      <c r="T95" s="37">
        <f>AVERAGEIF(E95:S95,"&lt;&gt;")</f>
        <v>25435.577499999999</v>
      </c>
      <c r="U95" s="38">
        <f t="shared" si="235"/>
        <v>25435.577499999999</v>
      </c>
      <c r="V95" s="37">
        <f>MEDIAN(E95:S95)</f>
        <v>27871.154999999999</v>
      </c>
      <c r="W95" s="38">
        <f t="shared" si="3"/>
        <v>27871.154999999999</v>
      </c>
      <c r="X95" s="39">
        <f>STDEVP(E95:S95)</f>
        <v>6026.8589062229403</v>
      </c>
      <c r="Y95" s="40">
        <f>(X95/T95)</f>
        <v>0.23694602201278664</v>
      </c>
      <c r="Z95" s="41">
        <f>T95+X95</f>
        <v>31462.43640622294</v>
      </c>
      <c r="AA95" s="41">
        <f>T95-X95</f>
        <v>19408.718593777059</v>
      </c>
      <c r="AB95" s="37">
        <f>AVERAGEIFS(E95:S95,E95:S95,"&lt;"&amp;Z95,E95:S95,"&gt;"&amp;AA95)</f>
        <v>28747.436666666665</v>
      </c>
      <c r="AC95" s="38">
        <f>T95*$D95</f>
        <v>25435.577499999999</v>
      </c>
      <c r="AD95" s="38">
        <f>V95*$D95</f>
        <v>27871.154999999999</v>
      </c>
      <c r="AE95" s="38">
        <f>AB95*$D95</f>
        <v>28747.436666666665</v>
      </c>
      <c r="AF95" s="42">
        <v>25435.58</v>
      </c>
      <c r="AG95" s="42" t="s">
        <v>190</v>
      </c>
      <c r="AH95" s="42">
        <f>AF95*$D95</f>
        <v>25435.58</v>
      </c>
      <c r="AI95" s="43">
        <f>MIN(AB95,V95,T95)</f>
        <v>25435.577499999999</v>
      </c>
      <c r="AJ95" s="6" t="s">
        <v>190</v>
      </c>
      <c r="AK95" s="43">
        <f>AI95*$D95</f>
        <v>25435.577499999999</v>
      </c>
    </row>
    <row r="96" spans="1:37" ht="15.75" customHeight="1" x14ac:dyDescent="0.25">
      <c r="A96" s="2"/>
      <c r="B96" s="18" t="s">
        <v>124</v>
      </c>
      <c r="C96" s="48" t="s">
        <v>210</v>
      </c>
      <c r="D96" s="20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49"/>
      <c r="Q96" s="54"/>
      <c r="R96" s="55"/>
      <c r="S96" s="102"/>
      <c r="T96" s="52"/>
      <c r="U96" s="38">
        <f t="shared" si="235"/>
        <v>0</v>
      </c>
      <c r="V96" s="52"/>
      <c r="W96" s="38">
        <f t="shared" si="3"/>
        <v>0</v>
      </c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7"/>
      <c r="AK96" s="52"/>
    </row>
    <row r="97" spans="1:37" ht="15.75" customHeight="1" x14ac:dyDescent="0.25">
      <c r="A97" s="2"/>
      <c r="B97" s="57" t="s">
        <v>125</v>
      </c>
      <c r="C97" s="58" t="s">
        <v>17</v>
      </c>
      <c r="D97" s="31">
        <v>1</v>
      </c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33">
        <v>25787.23</v>
      </c>
      <c r="Q97" s="34">
        <v>37200</v>
      </c>
      <c r="R97" s="62">
        <v>17000</v>
      </c>
      <c r="S97" s="47">
        <v>28000</v>
      </c>
      <c r="T97" s="37">
        <f>AVERAGEIF(E97:S97,"&lt;&gt;")</f>
        <v>26996.807499999999</v>
      </c>
      <c r="U97" s="38">
        <f t="shared" si="235"/>
        <v>26996.807499999999</v>
      </c>
      <c r="V97" s="37">
        <f>MEDIAN(E97:S97)</f>
        <v>26893.614999999998</v>
      </c>
      <c r="W97" s="38">
        <f t="shared" si="3"/>
        <v>26893.614999999998</v>
      </c>
      <c r="X97" s="39">
        <f>STDEVP(E97:S97)</f>
        <v>7185.2413025707619</v>
      </c>
      <c r="Y97" s="40">
        <f>(X97/T97)</f>
        <v>0.26615151819602234</v>
      </c>
      <c r="Z97" s="41">
        <f>T97+X97</f>
        <v>34182.04880257076</v>
      </c>
      <c r="AA97" s="41">
        <f>T97-X97</f>
        <v>19811.566197429238</v>
      </c>
      <c r="AB97" s="37">
        <f>AVERAGEIFS(E97:S97,E97:S97,"&lt;"&amp;Z97,E97:S97,"&gt;"&amp;AA97)</f>
        <v>26893.614999999998</v>
      </c>
      <c r="AC97" s="38">
        <f>T97*$D97</f>
        <v>26996.807499999999</v>
      </c>
      <c r="AD97" s="38">
        <f>V97*$D97</f>
        <v>26893.614999999998</v>
      </c>
      <c r="AE97" s="38">
        <f>AB97*$D97</f>
        <v>26893.614999999998</v>
      </c>
      <c r="AF97" s="42">
        <v>26893.62</v>
      </c>
      <c r="AG97" s="42" t="s">
        <v>192</v>
      </c>
      <c r="AH97" s="42">
        <f>AF97*$D97</f>
        <v>26893.62</v>
      </c>
      <c r="AI97" s="43">
        <f>MIN(AB97,V97,T97)</f>
        <v>26893.614999999998</v>
      </c>
      <c r="AJ97" s="6" t="s">
        <v>192</v>
      </c>
      <c r="AK97" s="43">
        <f>AI97*$D97</f>
        <v>26893.614999999998</v>
      </c>
    </row>
    <row r="98" spans="1:37" ht="15.75" customHeight="1" x14ac:dyDescent="0.25">
      <c r="A98" s="2"/>
      <c r="B98" s="18" t="s">
        <v>126</v>
      </c>
      <c r="C98" s="48" t="s">
        <v>211</v>
      </c>
      <c r="D98" s="20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49"/>
      <c r="Q98" s="54"/>
      <c r="R98" s="55"/>
      <c r="S98" s="102"/>
      <c r="T98" s="52"/>
      <c r="U98" s="38">
        <f t="shared" si="235"/>
        <v>0</v>
      </c>
      <c r="V98" s="52"/>
      <c r="W98" s="38">
        <f t="shared" si="3"/>
        <v>0</v>
      </c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7"/>
      <c r="AK98" s="52"/>
    </row>
    <row r="99" spans="1:37" ht="15.75" customHeight="1" x14ac:dyDescent="0.25">
      <c r="A99" s="2"/>
      <c r="B99" s="57" t="s">
        <v>127</v>
      </c>
      <c r="C99" s="58" t="s">
        <v>17</v>
      </c>
      <c r="D99" s="31">
        <v>1</v>
      </c>
      <c r="E99" s="44"/>
      <c r="F99" s="44"/>
      <c r="G99" s="44"/>
      <c r="H99" s="44"/>
      <c r="I99" s="44"/>
      <c r="J99" s="44"/>
      <c r="K99" s="44"/>
      <c r="L99" s="44">
        <v>38133.339999999997</v>
      </c>
      <c r="M99" s="44"/>
      <c r="N99" s="44"/>
      <c r="O99" s="44"/>
      <c r="P99" s="33">
        <v>54767.19</v>
      </c>
      <c r="Q99" s="34">
        <v>64800</v>
      </c>
      <c r="R99" s="46">
        <v>60000</v>
      </c>
      <c r="S99" s="47">
        <v>55000</v>
      </c>
      <c r="T99" s="37">
        <f>AVERAGEIF(E99:S99,"&lt;&gt;")</f>
        <v>54540.106000000007</v>
      </c>
      <c r="U99" s="38">
        <f t="shared" si="235"/>
        <v>54540.106000000007</v>
      </c>
      <c r="V99" s="37">
        <f>MEDIAN(E99:S99)</f>
        <v>55000</v>
      </c>
      <c r="W99" s="38">
        <f t="shared" si="3"/>
        <v>55000</v>
      </c>
      <c r="X99" s="39">
        <f>STDEVP(E99:S99)</f>
        <v>8994.6751758528444</v>
      </c>
      <c r="Y99" s="40">
        <f>(X99/T99)</f>
        <v>0.1649185495872128</v>
      </c>
      <c r="Z99" s="41">
        <f>T99+X99</f>
        <v>63534.781175852855</v>
      </c>
      <c r="AA99" s="41">
        <f>T99-X99</f>
        <v>45545.430824147159</v>
      </c>
      <c r="AB99" s="37">
        <f>AVERAGEIFS(E99:S99,E99:S99,"&lt;"&amp;Z99,E99:S99,"&gt;"&amp;AA99)</f>
        <v>56589.063333333332</v>
      </c>
      <c r="AC99" s="38">
        <f>T99*$D99</f>
        <v>54540.106000000007</v>
      </c>
      <c r="AD99" s="38">
        <f>V99*$D99</f>
        <v>55000</v>
      </c>
      <c r="AE99" s="38">
        <f>AB99*$D99</f>
        <v>56589.063333333332</v>
      </c>
      <c r="AF99" s="42">
        <v>51540.11</v>
      </c>
      <c r="AG99" s="42" t="s">
        <v>190</v>
      </c>
      <c r="AH99" s="42">
        <f>AF99*$D99</f>
        <v>51540.11</v>
      </c>
      <c r="AI99" s="43">
        <f>MIN(AB99,V99,T99)</f>
        <v>54540.106000000007</v>
      </c>
      <c r="AJ99" s="6" t="s">
        <v>190</v>
      </c>
      <c r="AK99" s="43">
        <f>AI99*$D99</f>
        <v>54540.106000000007</v>
      </c>
    </row>
    <row r="100" spans="1:37" ht="15.75" customHeight="1" x14ac:dyDescent="0.25">
      <c r="A100" s="2"/>
      <c r="B100" s="18" t="s">
        <v>128</v>
      </c>
      <c r="C100" s="48" t="s">
        <v>212</v>
      </c>
      <c r="D100" s="20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49"/>
      <c r="Q100" s="54"/>
      <c r="R100" s="55"/>
      <c r="S100" s="102"/>
      <c r="T100" s="52"/>
      <c r="U100" s="38">
        <f t="shared" si="235"/>
        <v>0</v>
      </c>
      <c r="V100" s="52"/>
      <c r="W100" s="38">
        <f t="shared" si="3"/>
        <v>0</v>
      </c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7"/>
      <c r="AK100" s="52"/>
    </row>
    <row r="101" spans="1:37" ht="15.75" customHeight="1" x14ac:dyDescent="0.25">
      <c r="A101" s="2"/>
      <c r="B101" s="57" t="s">
        <v>129</v>
      </c>
      <c r="C101" s="58" t="s">
        <v>17</v>
      </c>
      <c r="D101" s="31">
        <v>1</v>
      </c>
      <c r="E101" s="44"/>
      <c r="F101" s="44">
        <v>41314.25</v>
      </c>
      <c r="G101" s="44"/>
      <c r="H101" s="44"/>
      <c r="I101" s="44"/>
      <c r="J101" s="44">
        <v>34988.300000000003</v>
      </c>
      <c r="K101" s="44"/>
      <c r="L101" s="44">
        <v>47973.34</v>
      </c>
      <c r="M101" s="44"/>
      <c r="N101" s="44"/>
      <c r="O101" s="44"/>
      <c r="P101" s="33">
        <v>51450.06</v>
      </c>
      <c r="Q101" s="34">
        <v>40691.360000000001</v>
      </c>
      <c r="R101" s="46">
        <v>35000</v>
      </c>
      <c r="S101" s="47">
        <v>50000</v>
      </c>
      <c r="T101" s="37">
        <f>AVERAGEIF(E101:S101,"&lt;&gt;")</f>
        <v>43059.615714285712</v>
      </c>
      <c r="U101" s="38">
        <f t="shared" si="235"/>
        <v>43059.615714285712</v>
      </c>
      <c r="V101" s="37">
        <f>MEDIAN(E101:S101)</f>
        <v>41314.25</v>
      </c>
      <c r="W101" s="38">
        <f t="shared" si="3"/>
        <v>41314.25</v>
      </c>
      <c r="X101" s="39">
        <f>STDEVP(E101:S101)</f>
        <v>6341.154188852036</v>
      </c>
      <c r="Y101" s="40">
        <f>(X101/T101)</f>
        <v>0.14726453275680901</v>
      </c>
      <c r="Z101" s="41">
        <f>T101+X101</f>
        <v>49400.769903137749</v>
      </c>
      <c r="AA101" s="41">
        <f>T101-X101</f>
        <v>36718.461525433675</v>
      </c>
      <c r="AB101" s="37">
        <f>AVERAGEIFS(E101:S101,E101:S101,"&lt;"&amp;Z101,E101:S101,"&gt;"&amp;AA101)</f>
        <v>43326.316666666666</v>
      </c>
      <c r="AC101" s="38">
        <f>T101*$D101</f>
        <v>43059.615714285712</v>
      </c>
      <c r="AD101" s="38">
        <f>V101*$D101</f>
        <v>41314.25</v>
      </c>
      <c r="AE101" s="38">
        <f>AB101*$D101</f>
        <v>43326.316666666666</v>
      </c>
      <c r="AF101" s="42">
        <v>40650.449999999997</v>
      </c>
      <c r="AG101" s="42" t="s">
        <v>192</v>
      </c>
      <c r="AH101" s="42">
        <f>AF101*$D101</f>
        <v>40650.449999999997</v>
      </c>
      <c r="AI101" s="43">
        <f>MIN(AB101,V101,T101)</f>
        <v>41314.25</v>
      </c>
      <c r="AJ101" s="6" t="s">
        <v>172</v>
      </c>
      <c r="AK101" s="43">
        <f>AI101*$D101</f>
        <v>41314.25</v>
      </c>
    </row>
    <row r="102" spans="1:37" ht="15.75" customHeight="1" x14ac:dyDescent="0.25">
      <c r="A102" s="2"/>
      <c r="B102" s="18" t="s">
        <v>130</v>
      </c>
      <c r="C102" s="48" t="s">
        <v>213</v>
      </c>
      <c r="D102" s="20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49"/>
      <c r="Q102" s="54"/>
      <c r="R102" s="55"/>
      <c r="S102" s="102"/>
      <c r="T102" s="52"/>
      <c r="U102" s="38">
        <f t="shared" si="235"/>
        <v>0</v>
      </c>
      <c r="V102" s="52"/>
      <c r="W102" s="38">
        <f t="shared" si="3"/>
        <v>0</v>
      </c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7"/>
      <c r="AK102" s="52"/>
    </row>
    <row r="103" spans="1:37" ht="15.75" customHeight="1" x14ac:dyDescent="0.25">
      <c r="A103" s="2"/>
      <c r="B103" s="57" t="s">
        <v>131</v>
      </c>
      <c r="C103" s="58" t="s">
        <v>17</v>
      </c>
      <c r="D103" s="31">
        <v>1</v>
      </c>
      <c r="E103" s="44"/>
      <c r="F103" s="44">
        <v>60422.5</v>
      </c>
      <c r="G103" s="44"/>
      <c r="H103" s="44"/>
      <c r="I103" s="44"/>
      <c r="J103" s="44">
        <v>34988.300000000003</v>
      </c>
      <c r="K103" s="44"/>
      <c r="L103" s="108"/>
      <c r="M103" s="44"/>
      <c r="N103" s="44"/>
      <c r="O103" s="44"/>
      <c r="P103" s="33">
        <v>75015.520000000004</v>
      </c>
      <c r="Q103" s="34">
        <v>60754.73</v>
      </c>
      <c r="R103" s="46">
        <v>73000</v>
      </c>
      <c r="S103" s="47">
        <v>80000</v>
      </c>
      <c r="T103" s="37">
        <f>AVERAGEIF(E103:S103,"&lt;&gt;")</f>
        <v>64030.17500000001</v>
      </c>
      <c r="U103" s="38">
        <f t="shared" si="235"/>
        <v>64030.17500000001</v>
      </c>
      <c r="V103" s="37">
        <f>MEDIAN(E103:S103)</f>
        <v>66877.365000000005</v>
      </c>
      <c r="W103" s="38">
        <f t="shared" si="3"/>
        <v>66877.365000000005</v>
      </c>
      <c r="X103" s="39">
        <f>STDEVP(E103:S103)</f>
        <v>14851.179741014654</v>
      </c>
      <c r="Y103" s="40">
        <f>(X103/T103)</f>
        <v>0.23194032721314053</v>
      </c>
      <c r="Z103" s="41">
        <f>T103+X103</f>
        <v>78881.354741014657</v>
      </c>
      <c r="AA103" s="41">
        <f>T103-X103</f>
        <v>49178.995258985356</v>
      </c>
      <c r="AB103" s="37">
        <f>AVERAGEIFS(E103:S103,E103:S103,"&lt;"&amp;Z103,E103:S103,"&gt;"&amp;AA103)</f>
        <v>67298.1875</v>
      </c>
      <c r="AC103" s="38">
        <f>T103*$D103</f>
        <v>64030.17500000001</v>
      </c>
      <c r="AD103" s="38">
        <f>V103*$D103</f>
        <v>66877.365000000005</v>
      </c>
      <c r="AE103" s="38">
        <f>AB103*$D103</f>
        <v>67298.1875</v>
      </c>
      <c r="AF103" s="42">
        <v>53830.14</v>
      </c>
      <c r="AG103" s="42" t="s">
        <v>192</v>
      </c>
      <c r="AH103" s="42">
        <f>AF103*$D103</f>
        <v>53830.14</v>
      </c>
      <c r="AI103" s="43">
        <f>MIN(AB103,V103,T103)</f>
        <v>64030.17500000001</v>
      </c>
      <c r="AJ103" s="6" t="s">
        <v>190</v>
      </c>
      <c r="AK103" s="43">
        <f>AI103*$D103</f>
        <v>64030.17500000001</v>
      </c>
    </row>
    <row r="104" spans="1:37" ht="15.75" customHeight="1" x14ac:dyDescent="0.25">
      <c r="A104" s="2"/>
      <c r="B104" s="10" t="s">
        <v>132</v>
      </c>
      <c r="C104" s="82" t="s">
        <v>254</v>
      </c>
      <c r="D104" s="83"/>
      <c r="E104" s="84"/>
      <c r="F104" s="85"/>
      <c r="G104" s="84"/>
      <c r="H104" s="84"/>
      <c r="I104" s="84"/>
      <c r="J104" s="84"/>
      <c r="K104" s="84"/>
      <c r="L104" s="84"/>
      <c r="M104" s="84"/>
      <c r="N104" s="84"/>
      <c r="O104" s="84"/>
      <c r="P104" s="86"/>
      <c r="Q104" s="87"/>
      <c r="R104" s="88"/>
      <c r="S104" s="89"/>
      <c r="T104" s="77"/>
      <c r="U104" s="38">
        <f t="shared" si="235"/>
        <v>0</v>
      </c>
      <c r="V104" s="77"/>
      <c r="W104" s="38">
        <f t="shared" si="3"/>
        <v>0</v>
      </c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8"/>
      <c r="AK104" s="77"/>
    </row>
    <row r="105" spans="1:37" ht="47.25" x14ac:dyDescent="0.25">
      <c r="A105" s="2"/>
      <c r="B105" s="103" t="s">
        <v>133</v>
      </c>
      <c r="C105" s="93" t="s">
        <v>214</v>
      </c>
      <c r="D105" s="20"/>
      <c r="E105" s="21"/>
      <c r="F105" s="53"/>
      <c r="G105" s="21"/>
      <c r="H105" s="21"/>
      <c r="I105" s="21"/>
      <c r="J105" s="21"/>
      <c r="K105" s="21"/>
      <c r="L105" s="21"/>
      <c r="M105" s="21"/>
      <c r="N105" s="21"/>
      <c r="O105" s="21"/>
      <c r="P105" s="49"/>
      <c r="Q105" s="50"/>
      <c r="R105" s="51"/>
      <c r="S105" s="52"/>
      <c r="T105" s="52"/>
      <c r="U105" s="38">
        <f t="shared" si="235"/>
        <v>0</v>
      </c>
      <c r="V105" s="52"/>
      <c r="W105" s="38">
        <f t="shared" si="3"/>
        <v>0</v>
      </c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7"/>
      <c r="AK105" s="52"/>
    </row>
    <row r="106" spans="1:37" ht="15.75" customHeight="1" x14ac:dyDescent="0.25">
      <c r="A106" s="2"/>
      <c r="B106" s="58" t="s">
        <v>134</v>
      </c>
      <c r="C106" s="58" t="s">
        <v>17</v>
      </c>
      <c r="D106" s="31">
        <v>4</v>
      </c>
      <c r="E106" s="44"/>
      <c r="F106" s="44">
        <v>29525.25</v>
      </c>
      <c r="G106" s="44"/>
      <c r="H106" s="44"/>
      <c r="I106" s="44"/>
      <c r="J106" s="44"/>
      <c r="K106" s="44"/>
      <c r="L106" s="44"/>
      <c r="M106" s="44"/>
      <c r="N106" s="44">
        <v>3968.39</v>
      </c>
      <c r="O106" s="44"/>
      <c r="P106" s="33">
        <v>51805.97</v>
      </c>
      <c r="Q106" s="34">
        <v>48000</v>
      </c>
      <c r="R106" s="62">
        <v>55000</v>
      </c>
      <c r="S106" s="47">
        <v>62500</v>
      </c>
      <c r="T106" s="37">
        <f t="shared" ref="T106:T108" si="236">AVERAGEIF(E106:S106,"&lt;&gt;")</f>
        <v>41799.934999999998</v>
      </c>
      <c r="U106" s="38">
        <f t="shared" si="235"/>
        <v>167199.74</v>
      </c>
      <c r="V106" s="37">
        <f t="shared" ref="V106:V108" si="237">MEDIAN(E106:S106)</f>
        <v>49902.985000000001</v>
      </c>
      <c r="W106" s="38">
        <f t="shared" si="3"/>
        <v>199611.94</v>
      </c>
      <c r="X106" s="39">
        <f t="shared" ref="X106:X108" si="238">STDEVP(E106:S106)</f>
        <v>19677.354320682745</v>
      </c>
      <c r="Y106" s="40">
        <f t="shared" ref="Y106:Y108" si="239">(X106/T106)</f>
        <v>0.47075083539442697</v>
      </c>
      <c r="Z106" s="41">
        <f t="shared" ref="Z106:Z108" si="240">T106+X106</f>
        <v>61477.289320682743</v>
      </c>
      <c r="AA106" s="41">
        <f t="shared" ref="AA106:AA108" si="241">T106-X106</f>
        <v>22122.580679317252</v>
      </c>
      <c r="AB106" s="37">
        <f t="shared" ref="AB106:AB108" si="242">AVERAGEIFS(E106:S106,E106:S106,"&lt;"&amp;Z106,E106:S106,"&gt;"&amp;AA106)</f>
        <v>46082.805</v>
      </c>
      <c r="AC106" s="38">
        <f t="shared" ref="AC106:AC108" si="243">T106*$D106</f>
        <v>167199.74</v>
      </c>
      <c r="AD106" s="38">
        <f t="shared" ref="AD106:AD108" si="244">V106*$D106</f>
        <v>199611.94</v>
      </c>
      <c r="AE106" s="38">
        <f t="shared" ref="AE106:AE108" si="245">AB106*$D106</f>
        <v>184331.22</v>
      </c>
      <c r="AF106" s="42">
        <v>53402.99</v>
      </c>
      <c r="AG106" s="42" t="s">
        <v>192</v>
      </c>
      <c r="AH106" s="42">
        <f t="shared" ref="AH106:AH108" si="246">AF106*$D106</f>
        <v>213611.96</v>
      </c>
      <c r="AI106" s="43">
        <f t="shared" ref="AI106:AI108" si="247">MIN(AB106,V106,T106)</f>
        <v>41799.934999999998</v>
      </c>
      <c r="AJ106" s="6" t="s">
        <v>190</v>
      </c>
      <c r="AK106" s="43">
        <f t="shared" ref="AK106:AK108" si="248">AI106*$D106</f>
        <v>167199.74</v>
      </c>
    </row>
    <row r="107" spans="1:37" ht="15.75" customHeight="1" x14ac:dyDescent="0.25">
      <c r="A107" s="2"/>
      <c r="B107" s="58" t="s">
        <v>135</v>
      </c>
      <c r="C107" s="58" t="s">
        <v>19</v>
      </c>
      <c r="D107" s="31">
        <v>1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44">
        <v>6802.95</v>
      </c>
      <c r="O107" s="39"/>
      <c r="P107" s="109">
        <v>72100</v>
      </c>
      <c r="Q107" s="34">
        <v>52800</v>
      </c>
      <c r="R107" s="62">
        <v>62000</v>
      </c>
      <c r="S107" s="47">
        <v>71450</v>
      </c>
      <c r="T107" s="37">
        <f t="shared" si="236"/>
        <v>53030.590000000004</v>
      </c>
      <c r="U107" s="38">
        <f t="shared" si="235"/>
        <v>53030.590000000004</v>
      </c>
      <c r="V107" s="37">
        <f t="shared" si="237"/>
        <v>62000</v>
      </c>
      <c r="W107" s="38">
        <f t="shared" si="3"/>
        <v>62000</v>
      </c>
      <c r="X107" s="39">
        <f t="shared" si="238"/>
        <v>24167.810202672477</v>
      </c>
      <c r="Y107" s="40">
        <f t="shared" si="239"/>
        <v>0.45573338336745783</v>
      </c>
      <c r="Z107" s="41">
        <f t="shared" si="240"/>
        <v>77198.400202672477</v>
      </c>
      <c r="AA107" s="41">
        <f t="shared" si="241"/>
        <v>28862.779797327526</v>
      </c>
      <c r="AB107" s="37">
        <f t="shared" si="242"/>
        <v>64587.5</v>
      </c>
      <c r="AC107" s="38">
        <f t="shared" si="243"/>
        <v>53030.590000000004</v>
      </c>
      <c r="AD107" s="38">
        <f t="shared" si="244"/>
        <v>62000</v>
      </c>
      <c r="AE107" s="38">
        <f t="shared" si="245"/>
        <v>64587.5</v>
      </c>
      <c r="AF107" s="42">
        <v>64587.5</v>
      </c>
      <c r="AG107" s="42" t="s">
        <v>190</v>
      </c>
      <c r="AH107" s="42">
        <f t="shared" si="246"/>
        <v>64587.5</v>
      </c>
      <c r="AI107" s="43">
        <f t="shared" si="247"/>
        <v>53030.590000000004</v>
      </c>
      <c r="AJ107" s="6" t="s">
        <v>190</v>
      </c>
      <c r="AK107" s="43">
        <f t="shared" si="248"/>
        <v>53030.590000000004</v>
      </c>
    </row>
    <row r="108" spans="1:37" ht="15.75" customHeight="1" x14ac:dyDescent="0.25">
      <c r="A108" s="2"/>
      <c r="B108" s="58" t="s">
        <v>136</v>
      </c>
      <c r="C108" s="58" t="s">
        <v>21</v>
      </c>
      <c r="D108" s="31">
        <v>1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44">
        <v>13039</v>
      </c>
      <c r="O108" s="39"/>
      <c r="P108" s="109">
        <v>82510</v>
      </c>
      <c r="Q108" s="34">
        <v>58100</v>
      </c>
      <c r="R108" s="62">
        <v>69000</v>
      </c>
      <c r="S108" s="47">
        <v>79580</v>
      </c>
      <c r="T108" s="37">
        <f t="shared" si="236"/>
        <v>60445.8</v>
      </c>
      <c r="U108" s="38">
        <f t="shared" si="235"/>
        <v>60445.8</v>
      </c>
      <c r="V108" s="37">
        <f t="shared" si="237"/>
        <v>69000</v>
      </c>
      <c r="W108" s="38">
        <f t="shared" si="3"/>
        <v>69000</v>
      </c>
      <c r="X108" s="39">
        <f t="shared" si="238"/>
        <v>25215.187220403499</v>
      </c>
      <c r="Y108" s="40">
        <f t="shared" si="239"/>
        <v>0.41715366858249037</v>
      </c>
      <c r="Z108" s="41">
        <f t="shared" si="240"/>
        <v>85660.987220403505</v>
      </c>
      <c r="AA108" s="41">
        <f t="shared" si="241"/>
        <v>35230.6127795965</v>
      </c>
      <c r="AB108" s="37">
        <f t="shared" si="242"/>
        <v>72297.5</v>
      </c>
      <c r="AC108" s="38">
        <f t="shared" si="243"/>
        <v>60445.8</v>
      </c>
      <c r="AD108" s="38">
        <f t="shared" si="244"/>
        <v>69000</v>
      </c>
      <c r="AE108" s="38">
        <f t="shared" si="245"/>
        <v>72297.5</v>
      </c>
      <c r="AF108" s="42">
        <v>61582.11</v>
      </c>
      <c r="AG108" s="42" t="s">
        <v>190</v>
      </c>
      <c r="AH108" s="42">
        <f t="shared" si="246"/>
        <v>61582.11</v>
      </c>
      <c r="AI108" s="43">
        <f t="shared" si="247"/>
        <v>60445.8</v>
      </c>
      <c r="AJ108" s="6" t="s">
        <v>190</v>
      </c>
      <c r="AK108" s="43">
        <f t="shared" si="248"/>
        <v>60445.8</v>
      </c>
    </row>
    <row r="109" spans="1:37" ht="31.5" x14ac:dyDescent="0.25">
      <c r="A109" s="2"/>
      <c r="B109" s="103" t="s">
        <v>137</v>
      </c>
      <c r="C109" s="94" t="s">
        <v>215</v>
      </c>
      <c r="D109" s="95"/>
      <c r="E109" s="21"/>
      <c r="F109" s="53"/>
      <c r="G109" s="66"/>
      <c r="H109" s="66"/>
      <c r="I109" s="21"/>
      <c r="J109" s="21"/>
      <c r="K109" s="21"/>
      <c r="L109" s="21"/>
      <c r="M109" s="21"/>
      <c r="N109" s="21"/>
      <c r="O109" s="21"/>
      <c r="P109" s="98"/>
      <c r="Q109" s="50"/>
      <c r="R109" s="51"/>
      <c r="S109" s="52"/>
      <c r="T109" s="52"/>
      <c r="U109" s="38">
        <f t="shared" si="235"/>
        <v>0</v>
      </c>
      <c r="V109" s="52"/>
      <c r="W109" s="38">
        <f t="shared" si="3"/>
        <v>0</v>
      </c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7"/>
      <c r="AK109" s="52"/>
    </row>
    <row r="110" spans="1:37" ht="15.75" customHeight="1" x14ac:dyDescent="0.25">
      <c r="A110" s="2"/>
      <c r="B110" s="57" t="s">
        <v>138</v>
      </c>
      <c r="C110" s="58" t="s">
        <v>17</v>
      </c>
      <c r="D110" s="110">
        <v>12</v>
      </c>
      <c r="E110" s="44"/>
      <c r="F110" s="44">
        <v>26206.1</v>
      </c>
      <c r="G110" s="44"/>
      <c r="H110" s="44"/>
      <c r="I110" s="44">
        <v>5395</v>
      </c>
      <c r="J110" s="44"/>
      <c r="K110" s="44"/>
      <c r="L110" s="44">
        <v>19146.66</v>
      </c>
      <c r="M110" s="44"/>
      <c r="N110" s="44"/>
      <c r="O110" s="44"/>
      <c r="P110" s="33">
        <v>43191.79</v>
      </c>
      <c r="Q110" s="34">
        <v>98658.89</v>
      </c>
      <c r="R110" s="46">
        <v>28000</v>
      </c>
      <c r="S110" s="47">
        <v>40000</v>
      </c>
      <c r="T110" s="37">
        <f t="shared" ref="T110:T112" si="249">AVERAGEIF(E110:S110,"&lt;&gt;")</f>
        <v>37228.348571428571</v>
      </c>
      <c r="U110" s="38">
        <f t="shared" si="235"/>
        <v>446740.18285714288</v>
      </c>
      <c r="V110" s="37">
        <f t="shared" ref="V110:V112" si="250">MEDIAN(E110:S110)</f>
        <v>28000</v>
      </c>
      <c r="W110" s="38">
        <f t="shared" si="3"/>
        <v>336000</v>
      </c>
      <c r="X110" s="39">
        <f t="shared" ref="X110:X112" si="251">STDEVP(E110:S110)</f>
        <v>27681.654650459866</v>
      </c>
      <c r="Y110" s="40">
        <f t="shared" ref="Y110:Y112" si="252">(X110/T110)</f>
        <v>0.74356386229026949</v>
      </c>
      <c r="Z110" s="41">
        <f t="shared" ref="Z110:Z112" si="253">T110+X110</f>
        <v>64910.003221888437</v>
      </c>
      <c r="AA110" s="41">
        <f t="shared" ref="AA110:AA112" si="254">T110-X110</f>
        <v>9546.6939209687043</v>
      </c>
      <c r="AB110" s="37">
        <f t="shared" ref="AB110:AB112" si="255">AVERAGEIFS(E110:S110,E110:S110,"&lt;"&amp;Z110,E110:S110,"&gt;"&amp;AA110)</f>
        <v>31308.909999999996</v>
      </c>
      <c r="AC110" s="38">
        <f t="shared" ref="AC110:AC112" si="256">T110*$D110</f>
        <v>446740.18285714288</v>
      </c>
      <c r="AD110" s="38">
        <f t="shared" ref="AD110:AD112" si="257">V110*$D110</f>
        <v>336000</v>
      </c>
      <c r="AE110" s="38">
        <f t="shared" ref="AE110:AE112" si="258">AB110*$D110</f>
        <v>375706.91999999993</v>
      </c>
      <c r="AF110" s="42">
        <v>26206.1</v>
      </c>
      <c r="AG110" s="42" t="s">
        <v>172</v>
      </c>
      <c r="AH110" s="42">
        <f t="shared" ref="AH110:AH112" si="259">AF110*$D110</f>
        <v>314473.19999999995</v>
      </c>
      <c r="AI110" s="43">
        <f t="shared" ref="AI110:AI112" si="260">MIN(AB110,V110,T110)</f>
        <v>28000</v>
      </c>
      <c r="AJ110" s="6" t="s">
        <v>172</v>
      </c>
      <c r="AK110" s="43">
        <f t="shared" ref="AK110:AK112" si="261">AI110*$D110</f>
        <v>336000</v>
      </c>
    </row>
    <row r="111" spans="1:37" ht="15.75" customHeight="1" x14ac:dyDescent="0.25">
      <c r="A111" s="2"/>
      <c r="B111" s="57" t="s">
        <v>139</v>
      </c>
      <c r="C111" s="58" t="s">
        <v>19</v>
      </c>
      <c r="D111" s="110">
        <v>6</v>
      </c>
      <c r="E111" s="44"/>
      <c r="F111" s="44">
        <v>44296</v>
      </c>
      <c r="G111" s="44"/>
      <c r="H111" s="44"/>
      <c r="I111" s="44">
        <v>7800</v>
      </c>
      <c r="J111" s="44"/>
      <c r="K111" s="44"/>
      <c r="L111" s="44">
        <v>29697.34</v>
      </c>
      <c r="M111" s="44"/>
      <c r="N111" s="44">
        <v>1984.2</v>
      </c>
      <c r="O111" s="44"/>
      <c r="P111" s="33">
        <v>58308.93</v>
      </c>
      <c r="Q111" s="34">
        <v>113457.72</v>
      </c>
      <c r="R111" s="46">
        <v>38000</v>
      </c>
      <c r="S111" s="47">
        <v>60000</v>
      </c>
      <c r="T111" s="37">
        <f t="shared" si="249"/>
        <v>44193.02375</v>
      </c>
      <c r="U111" s="38">
        <f t="shared" si="235"/>
        <v>265158.14250000002</v>
      </c>
      <c r="V111" s="37">
        <f t="shared" si="250"/>
        <v>41148</v>
      </c>
      <c r="W111" s="38">
        <f t="shared" si="3"/>
        <v>246888</v>
      </c>
      <c r="X111" s="39">
        <f t="shared" si="251"/>
        <v>32789.56279960589</v>
      </c>
      <c r="Y111" s="40">
        <f t="shared" si="252"/>
        <v>0.74196241888983416</v>
      </c>
      <c r="Z111" s="41">
        <f t="shared" si="253"/>
        <v>76982.586549605883</v>
      </c>
      <c r="AA111" s="41">
        <f t="shared" si="254"/>
        <v>11403.46095039411</v>
      </c>
      <c r="AB111" s="37">
        <f t="shared" si="255"/>
        <v>46060.453999999998</v>
      </c>
      <c r="AC111" s="38">
        <f t="shared" si="256"/>
        <v>265158.14250000002</v>
      </c>
      <c r="AD111" s="38">
        <f t="shared" si="257"/>
        <v>246888</v>
      </c>
      <c r="AE111" s="38">
        <f t="shared" si="258"/>
        <v>276362.72399999999</v>
      </c>
      <c r="AF111" s="42">
        <v>48075.57</v>
      </c>
      <c r="AG111" s="42" t="s">
        <v>192</v>
      </c>
      <c r="AH111" s="42">
        <f t="shared" si="259"/>
        <v>288453.42</v>
      </c>
      <c r="AI111" s="43">
        <f t="shared" si="260"/>
        <v>41148</v>
      </c>
      <c r="AJ111" s="6" t="s">
        <v>172</v>
      </c>
      <c r="AK111" s="43">
        <f t="shared" si="261"/>
        <v>246888</v>
      </c>
    </row>
    <row r="112" spans="1:37" ht="15.75" customHeight="1" x14ac:dyDescent="0.25">
      <c r="A112" s="2"/>
      <c r="B112" s="57" t="s">
        <v>140</v>
      </c>
      <c r="C112" s="58" t="s">
        <v>21</v>
      </c>
      <c r="D112" s="110">
        <v>6</v>
      </c>
      <c r="E112" s="44"/>
      <c r="F112" s="44">
        <v>75924</v>
      </c>
      <c r="G112" s="44"/>
      <c r="H112" s="44"/>
      <c r="I112" s="44">
        <v>13000</v>
      </c>
      <c r="J112" s="44"/>
      <c r="K112" s="44"/>
      <c r="L112" s="44">
        <v>39317.339999999997</v>
      </c>
      <c r="M112" s="44"/>
      <c r="N112" s="44"/>
      <c r="O112" s="44"/>
      <c r="P112" s="33">
        <v>68674.960000000006</v>
      </c>
      <c r="Q112" s="34">
        <v>130476.38</v>
      </c>
      <c r="R112" s="46">
        <v>48000</v>
      </c>
      <c r="S112" s="47">
        <v>72000</v>
      </c>
      <c r="T112" s="37">
        <f t="shared" si="249"/>
        <v>63913.24</v>
      </c>
      <c r="U112" s="38">
        <f t="shared" si="235"/>
        <v>383479.44</v>
      </c>
      <c r="V112" s="37">
        <f t="shared" si="250"/>
        <v>68674.960000000006</v>
      </c>
      <c r="W112" s="38">
        <f t="shared" si="3"/>
        <v>412049.76</v>
      </c>
      <c r="X112" s="39">
        <f t="shared" si="251"/>
        <v>34044.775429883521</v>
      </c>
      <c r="Y112" s="40">
        <f t="shared" si="252"/>
        <v>0.53267171919125866</v>
      </c>
      <c r="Z112" s="41">
        <f t="shared" si="253"/>
        <v>97958.015429883526</v>
      </c>
      <c r="AA112" s="41">
        <f t="shared" si="254"/>
        <v>29868.464570116477</v>
      </c>
      <c r="AB112" s="37">
        <f t="shared" si="255"/>
        <v>60783.259999999995</v>
      </c>
      <c r="AC112" s="38">
        <f t="shared" si="256"/>
        <v>383479.44</v>
      </c>
      <c r="AD112" s="38">
        <f t="shared" si="257"/>
        <v>412049.76</v>
      </c>
      <c r="AE112" s="38">
        <f t="shared" si="258"/>
        <v>364699.55999999994</v>
      </c>
      <c r="AF112" s="42">
        <v>58170.38</v>
      </c>
      <c r="AG112" s="42" t="s">
        <v>190</v>
      </c>
      <c r="AH112" s="42">
        <f t="shared" si="259"/>
        <v>349022.27999999997</v>
      </c>
      <c r="AI112" s="43">
        <f t="shared" si="260"/>
        <v>60783.259999999995</v>
      </c>
      <c r="AJ112" s="6" t="s">
        <v>192</v>
      </c>
      <c r="AK112" s="43">
        <f t="shared" si="261"/>
        <v>364699.55999999994</v>
      </c>
    </row>
    <row r="113" spans="1:37" ht="31.5" x14ac:dyDescent="0.25">
      <c r="A113" s="2"/>
      <c r="B113" s="111" t="s">
        <v>141</v>
      </c>
      <c r="C113" s="112" t="s">
        <v>142</v>
      </c>
      <c r="D113" s="83"/>
      <c r="E113" s="84"/>
      <c r="F113" s="85"/>
      <c r="G113" s="84"/>
      <c r="H113" s="84"/>
      <c r="I113" s="84"/>
      <c r="J113" s="84"/>
      <c r="K113" s="84"/>
      <c r="L113" s="84"/>
      <c r="M113" s="84"/>
      <c r="N113" s="84"/>
      <c r="O113" s="84"/>
      <c r="P113" s="86"/>
      <c r="Q113" s="87"/>
      <c r="R113" s="88"/>
      <c r="S113" s="89"/>
      <c r="T113" s="77"/>
      <c r="U113" s="38">
        <f t="shared" si="235"/>
        <v>0</v>
      </c>
      <c r="V113" s="77"/>
      <c r="W113" s="38">
        <f t="shared" si="3"/>
        <v>0</v>
      </c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8"/>
      <c r="AK113" s="77"/>
    </row>
    <row r="114" spans="1:37" ht="15.75" customHeight="1" x14ac:dyDescent="0.25">
      <c r="A114" s="2"/>
      <c r="B114" s="18" t="s">
        <v>143</v>
      </c>
      <c r="C114" s="48" t="s">
        <v>144</v>
      </c>
      <c r="D114" s="20"/>
      <c r="E114" s="21"/>
      <c r="F114" s="53"/>
      <c r="G114" s="21"/>
      <c r="H114" s="21"/>
      <c r="I114" s="21"/>
      <c r="J114" s="21"/>
      <c r="K114" s="21"/>
      <c r="L114" s="21"/>
      <c r="M114" s="21"/>
      <c r="N114" s="21"/>
      <c r="O114" s="21"/>
      <c r="P114" s="49"/>
      <c r="Q114" s="50"/>
      <c r="R114" s="51"/>
      <c r="S114" s="52"/>
      <c r="T114" s="52"/>
      <c r="U114" s="38">
        <f t="shared" si="235"/>
        <v>0</v>
      </c>
      <c r="V114" s="52"/>
      <c r="W114" s="38">
        <f t="shared" si="3"/>
        <v>0</v>
      </c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7"/>
      <c r="AK114" s="52"/>
    </row>
    <row r="115" spans="1:37" ht="15.75" customHeight="1" x14ac:dyDescent="0.25">
      <c r="A115" s="2"/>
      <c r="B115" s="57" t="s">
        <v>145</v>
      </c>
      <c r="C115" s="58" t="s">
        <v>17</v>
      </c>
      <c r="D115" s="31">
        <v>12</v>
      </c>
      <c r="E115" s="59"/>
      <c r="F115" s="32">
        <v>17038.5</v>
      </c>
      <c r="G115" s="59"/>
      <c r="H115" s="60">
        <v>662.71</v>
      </c>
      <c r="I115" s="44">
        <v>4622.32</v>
      </c>
      <c r="J115" s="59"/>
      <c r="K115" s="44"/>
      <c r="L115" s="44">
        <v>13200</v>
      </c>
      <c r="M115" s="59"/>
      <c r="N115" s="59"/>
      <c r="O115" s="59"/>
      <c r="P115" s="33">
        <v>14512.44</v>
      </c>
      <c r="Q115" s="45">
        <v>15000.15</v>
      </c>
      <c r="R115" s="62">
        <v>9500</v>
      </c>
      <c r="S115" s="36">
        <v>15000</v>
      </c>
      <c r="T115" s="37">
        <f t="shared" ref="T115:T117" si="262">AVERAGEIF(E115:S115,"&lt;&gt;")</f>
        <v>11192.014999999999</v>
      </c>
      <c r="U115" s="38">
        <f t="shared" si="235"/>
        <v>134304.18</v>
      </c>
      <c r="V115" s="37">
        <f t="shared" ref="V115:V117" si="263">MEDIAN(E115:S115)</f>
        <v>13856.220000000001</v>
      </c>
      <c r="W115" s="38">
        <f t="shared" si="3"/>
        <v>166274.64000000001</v>
      </c>
      <c r="X115" s="39">
        <f t="shared" ref="X115:X117" si="264">STDEVP(E115:S115)</f>
        <v>5421.3850360263114</v>
      </c>
      <c r="Y115" s="40">
        <f t="shared" ref="Y115:Y117" si="265">(X115/T115)</f>
        <v>0.48439758488764639</v>
      </c>
      <c r="Z115" s="41">
        <f t="shared" ref="Z115:Z117" si="266">T115+X115</f>
        <v>16613.400036026309</v>
      </c>
      <c r="AA115" s="41">
        <f t="shared" ref="AA115:AA117" si="267">T115-X115</f>
        <v>5770.6299639736881</v>
      </c>
      <c r="AB115" s="37">
        <f t="shared" ref="AB115:AB117" si="268">AVERAGEIFS(E115:S115,E115:S115,"&lt;"&amp;Z115,E115:S115,"&gt;"&amp;AA115)</f>
        <v>13442.518</v>
      </c>
      <c r="AC115" s="38">
        <f t="shared" ref="AC115:AC117" si="269">T115*$D115</f>
        <v>134304.18</v>
      </c>
      <c r="AD115" s="38">
        <f t="shared" ref="AD115:AD117" si="270">V115*$D115</f>
        <v>166274.64000000001</v>
      </c>
      <c r="AE115" s="38">
        <f t="shared" ref="AE115:AE117" si="271">AB115*$D115</f>
        <v>161310.21600000001</v>
      </c>
      <c r="AF115" s="42">
        <v>10319.67</v>
      </c>
      <c r="AG115" s="42" t="s">
        <v>190</v>
      </c>
      <c r="AH115" s="42">
        <f t="shared" ref="AH115:AH117" si="272">AF115*$D115</f>
        <v>123836.04000000001</v>
      </c>
      <c r="AI115" s="43">
        <f t="shared" ref="AI115:AI117" si="273">MIN(AB115,V115,T115)</f>
        <v>11192.014999999999</v>
      </c>
      <c r="AJ115" s="6" t="s">
        <v>190</v>
      </c>
      <c r="AK115" s="43">
        <f t="shared" ref="AK115:AK117" si="274">AI115*$D115</f>
        <v>134304.18</v>
      </c>
    </row>
    <row r="116" spans="1:37" ht="15.75" customHeight="1" x14ac:dyDescent="0.25">
      <c r="A116" s="2"/>
      <c r="B116" s="57" t="s">
        <v>146</v>
      </c>
      <c r="C116" s="58" t="s">
        <v>19</v>
      </c>
      <c r="D116" s="31">
        <v>3</v>
      </c>
      <c r="E116" s="59"/>
      <c r="F116" s="32">
        <v>24889.200000000001</v>
      </c>
      <c r="G116" s="59"/>
      <c r="H116" s="59"/>
      <c r="I116" s="44">
        <v>6587.42</v>
      </c>
      <c r="J116" s="59"/>
      <c r="K116" s="59"/>
      <c r="L116" s="44">
        <v>19626.66</v>
      </c>
      <c r="M116" s="59"/>
      <c r="N116" s="59"/>
      <c r="O116" s="59"/>
      <c r="P116" s="33">
        <v>23042.82</v>
      </c>
      <c r="Q116" s="34">
        <v>37500.370000000003</v>
      </c>
      <c r="R116" s="62">
        <v>25000</v>
      </c>
      <c r="S116" s="36">
        <v>25000</v>
      </c>
      <c r="T116" s="37">
        <f t="shared" si="262"/>
        <v>23092.352857142858</v>
      </c>
      <c r="U116" s="38">
        <f t="shared" si="235"/>
        <v>69277.05857142857</v>
      </c>
      <c r="V116" s="37">
        <f t="shared" si="263"/>
        <v>24889.200000000001</v>
      </c>
      <c r="W116" s="38">
        <f t="shared" si="3"/>
        <v>74667.600000000006</v>
      </c>
      <c r="X116" s="39">
        <f t="shared" si="264"/>
        <v>8472.848584826228</v>
      </c>
      <c r="Y116" s="40">
        <f t="shared" si="265"/>
        <v>0.36691144628016681</v>
      </c>
      <c r="Z116" s="41">
        <f t="shared" si="266"/>
        <v>31565.201441969086</v>
      </c>
      <c r="AA116" s="41">
        <f t="shared" si="267"/>
        <v>14619.50427231663</v>
      </c>
      <c r="AB116" s="37">
        <f t="shared" si="268"/>
        <v>23511.735999999997</v>
      </c>
      <c r="AC116" s="38">
        <f t="shared" si="269"/>
        <v>69277.05857142857</v>
      </c>
      <c r="AD116" s="38">
        <f t="shared" si="270"/>
        <v>74667.600000000006</v>
      </c>
      <c r="AE116" s="38">
        <f t="shared" si="271"/>
        <v>70535.207999999984</v>
      </c>
      <c r="AF116" s="42">
        <v>23092.35</v>
      </c>
      <c r="AG116" s="42" t="s">
        <v>190</v>
      </c>
      <c r="AH116" s="42">
        <f t="shared" si="272"/>
        <v>69277.049999999988</v>
      </c>
      <c r="AI116" s="43">
        <f t="shared" si="273"/>
        <v>23092.352857142858</v>
      </c>
      <c r="AJ116" s="6" t="s">
        <v>190</v>
      </c>
      <c r="AK116" s="43">
        <f t="shared" si="274"/>
        <v>69277.05857142857</v>
      </c>
    </row>
    <row r="117" spans="1:37" ht="15.75" customHeight="1" x14ac:dyDescent="0.25">
      <c r="A117" s="2"/>
      <c r="B117" s="57" t="s">
        <v>147</v>
      </c>
      <c r="C117" s="58" t="s">
        <v>21</v>
      </c>
      <c r="D117" s="31">
        <v>3</v>
      </c>
      <c r="E117" s="44"/>
      <c r="F117" s="44">
        <v>33178.15</v>
      </c>
      <c r="G117" s="44"/>
      <c r="H117" s="44"/>
      <c r="I117" s="44">
        <v>9565.92</v>
      </c>
      <c r="J117" s="44"/>
      <c r="K117" s="44"/>
      <c r="L117" s="44">
        <v>28602.14</v>
      </c>
      <c r="M117" s="44"/>
      <c r="N117" s="44"/>
      <c r="O117" s="44"/>
      <c r="P117" s="33">
        <v>31335.64</v>
      </c>
      <c r="Q117" s="34">
        <v>58929.16</v>
      </c>
      <c r="R117" s="62">
        <v>46000</v>
      </c>
      <c r="S117" s="47">
        <v>35000</v>
      </c>
      <c r="T117" s="37">
        <f t="shared" si="262"/>
        <v>34658.715714285718</v>
      </c>
      <c r="U117" s="38">
        <f t="shared" si="235"/>
        <v>103976.14714285715</v>
      </c>
      <c r="V117" s="37">
        <f t="shared" si="263"/>
        <v>33178.15</v>
      </c>
      <c r="W117" s="38">
        <f t="shared" si="3"/>
        <v>99534.450000000012</v>
      </c>
      <c r="X117" s="39">
        <f t="shared" si="264"/>
        <v>14128.800794415698</v>
      </c>
      <c r="Y117" s="40">
        <f t="shared" si="265"/>
        <v>0.40765505885701508</v>
      </c>
      <c r="Z117" s="41">
        <f t="shared" si="266"/>
        <v>48787.516508701417</v>
      </c>
      <c r="AA117" s="41">
        <f t="shared" si="267"/>
        <v>20529.914919870018</v>
      </c>
      <c r="AB117" s="37">
        <f t="shared" si="268"/>
        <v>34823.186000000002</v>
      </c>
      <c r="AC117" s="38">
        <f t="shared" si="269"/>
        <v>103976.14714285715</v>
      </c>
      <c r="AD117" s="38">
        <f t="shared" si="270"/>
        <v>99534.450000000012</v>
      </c>
      <c r="AE117" s="38">
        <f t="shared" si="271"/>
        <v>104469.558</v>
      </c>
      <c r="AF117" s="42">
        <v>28321.26</v>
      </c>
      <c r="AG117" s="42" t="s">
        <v>192</v>
      </c>
      <c r="AH117" s="42">
        <f t="shared" si="272"/>
        <v>84963.78</v>
      </c>
      <c r="AI117" s="43">
        <f t="shared" si="273"/>
        <v>33178.15</v>
      </c>
      <c r="AJ117" s="6" t="s">
        <v>172</v>
      </c>
      <c r="AK117" s="43">
        <f t="shared" si="274"/>
        <v>99534.450000000012</v>
      </c>
    </row>
    <row r="118" spans="1:37" ht="15.75" x14ac:dyDescent="0.25">
      <c r="A118" s="2"/>
      <c r="B118" s="18" t="s">
        <v>148</v>
      </c>
      <c r="C118" s="48" t="s">
        <v>216</v>
      </c>
      <c r="D118" s="20"/>
      <c r="E118" s="21"/>
      <c r="F118" s="53"/>
      <c r="G118" s="21"/>
      <c r="H118" s="21"/>
      <c r="I118" s="21"/>
      <c r="J118" s="21"/>
      <c r="K118" s="21"/>
      <c r="L118" s="21"/>
      <c r="M118" s="21"/>
      <c r="N118" s="21"/>
      <c r="O118" s="21"/>
      <c r="P118" s="49"/>
      <c r="Q118" s="50"/>
      <c r="R118" s="51"/>
      <c r="S118" s="52"/>
      <c r="T118" s="52"/>
      <c r="U118" s="38">
        <f t="shared" si="235"/>
        <v>0</v>
      </c>
      <c r="V118" s="52"/>
      <c r="W118" s="38">
        <f t="shared" si="3"/>
        <v>0</v>
      </c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7"/>
      <c r="AK118" s="52"/>
    </row>
    <row r="119" spans="1:37" ht="15.75" customHeight="1" x14ac:dyDescent="0.25">
      <c r="A119" s="2"/>
      <c r="B119" s="57" t="s">
        <v>149</v>
      </c>
      <c r="C119" s="58" t="s">
        <v>17</v>
      </c>
      <c r="D119" s="110">
        <v>12</v>
      </c>
      <c r="E119" s="44"/>
      <c r="F119" s="44">
        <v>9221</v>
      </c>
      <c r="G119" s="44" t="s">
        <v>150</v>
      </c>
      <c r="H119" s="44"/>
      <c r="I119" s="44">
        <v>3484</v>
      </c>
      <c r="J119" s="44"/>
      <c r="K119" s="44"/>
      <c r="L119" s="44">
        <v>14293.34</v>
      </c>
      <c r="M119" s="44"/>
      <c r="N119" s="44"/>
      <c r="O119" s="44"/>
      <c r="P119" s="33">
        <v>16792.97</v>
      </c>
      <c r="Q119" s="34">
        <v>21428.78</v>
      </c>
      <c r="R119" s="62">
        <v>6000</v>
      </c>
      <c r="S119" s="47">
        <v>20000</v>
      </c>
      <c r="T119" s="37">
        <f t="shared" ref="T119:T121" si="275">AVERAGEIF(E119:S119,"&lt;&gt;")</f>
        <v>13031.441428571428</v>
      </c>
      <c r="U119" s="38">
        <f t="shared" si="235"/>
        <v>156377.29714285713</v>
      </c>
      <c r="V119" s="37">
        <f t="shared" ref="V119:V121" si="276">MEDIAN(E119:S119)</f>
        <v>14293.34</v>
      </c>
      <c r="W119" s="38">
        <f t="shared" si="3"/>
        <v>171520.08000000002</v>
      </c>
      <c r="X119" s="39">
        <f t="shared" ref="X119:X121" si="277">STDEVP(E119:S119)</f>
        <v>6435.7468111532644</v>
      </c>
      <c r="Y119" s="40">
        <f t="shared" ref="Y119:Y121" si="278">(X119/T119)</f>
        <v>0.49386300406054029</v>
      </c>
      <c r="Z119" s="41">
        <f t="shared" ref="Z119:Z121" si="279">T119+X119</f>
        <v>19467.188239724692</v>
      </c>
      <c r="AA119" s="41">
        <f t="shared" ref="AA119:AA121" si="280">T119-X119</f>
        <v>6595.6946174181639</v>
      </c>
      <c r="AB119" s="37">
        <f t="shared" ref="AB119:AB121" si="281">AVERAGEIFS(E119:S119,E119:S119,"&lt;"&amp;Z119,E119:S119,"&gt;"&amp;AA119)</f>
        <v>13435.769999999999</v>
      </c>
      <c r="AC119" s="38">
        <f t="shared" ref="AC119:AC121" si="282">T119*$D119</f>
        <v>156377.29714285713</v>
      </c>
      <c r="AD119" s="38">
        <f t="shared" ref="AD119:AD121" si="283">V119*$D119</f>
        <v>171520.08000000002</v>
      </c>
      <c r="AE119" s="38">
        <f t="shared" ref="AE119:AE121" si="284">AB119*$D119</f>
        <v>161229.24</v>
      </c>
      <c r="AF119" s="42">
        <v>10671.32</v>
      </c>
      <c r="AG119" s="42" t="s">
        <v>192</v>
      </c>
      <c r="AH119" s="42">
        <f t="shared" ref="AH119:AH121" si="285">AF119*$D119</f>
        <v>128055.84</v>
      </c>
      <c r="AI119" s="43">
        <f t="shared" ref="AI119:AI121" si="286">MIN(AB119,V119,T119)</f>
        <v>13031.441428571428</v>
      </c>
      <c r="AJ119" s="6" t="s">
        <v>190</v>
      </c>
      <c r="AK119" s="43">
        <f t="shared" ref="AK119:AK121" si="287">AI119*$D119</f>
        <v>156377.29714285713</v>
      </c>
    </row>
    <row r="120" spans="1:37" ht="15.75" customHeight="1" x14ac:dyDescent="0.25">
      <c r="A120" s="2"/>
      <c r="B120" s="57" t="s">
        <v>151</v>
      </c>
      <c r="C120" s="58" t="s">
        <v>19</v>
      </c>
      <c r="D120" s="110">
        <v>5</v>
      </c>
      <c r="E120" s="59"/>
      <c r="F120" s="32">
        <v>14297.7</v>
      </c>
      <c r="G120" s="44" t="s">
        <v>102</v>
      </c>
      <c r="H120" s="44"/>
      <c r="I120" s="44">
        <v>4280</v>
      </c>
      <c r="J120" s="59"/>
      <c r="K120" s="59"/>
      <c r="L120" s="60">
        <v>20053.34</v>
      </c>
      <c r="M120" s="59"/>
      <c r="N120" s="59"/>
      <c r="O120" s="59"/>
      <c r="P120" s="33">
        <v>25850.29</v>
      </c>
      <c r="Q120" s="45">
        <v>40178.97</v>
      </c>
      <c r="R120" s="62">
        <v>11000</v>
      </c>
      <c r="S120" s="36">
        <v>30000</v>
      </c>
      <c r="T120" s="37">
        <f t="shared" si="275"/>
        <v>20808.614285714284</v>
      </c>
      <c r="U120" s="38">
        <f t="shared" si="235"/>
        <v>104043.07142857142</v>
      </c>
      <c r="V120" s="37">
        <f t="shared" si="276"/>
        <v>20053.34</v>
      </c>
      <c r="W120" s="38">
        <f t="shared" si="3"/>
        <v>100266.7</v>
      </c>
      <c r="X120" s="39">
        <f t="shared" si="277"/>
        <v>11323.030855922252</v>
      </c>
      <c r="Y120" s="40">
        <f t="shared" si="278"/>
        <v>0.54415112416667943</v>
      </c>
      <c r="Z120" s="41">
        <f t="shared" si="279"/>
        <v>32131.645141636538</v>
      </c>
      <c r="AA120" s="41">
        <f t="shared" si="280"/>
        <v>9485.5834297920319</v>
      </c>
      <c r="AB120" s="37">
        <f t="shared" si="281"/>
        <v>20240.266</v>
      </c>
      <c r="AC120" s="38">
        <f t="shared" si="282"/>
        <v>104043.07142857142</v>
      </c>
      <c r="AD120" s="38">
        <f t="shared" si="283"/>
        <v>100266.7</v>
      </c>
      <c r="AE120" s="38">
        <f t="shared" si="284"/>
        <v>101201.33</v>
      </c>
      <c r="AF120" s="42">
        <v>20074</v>
      </c>
      <c r="AG120" s="42" t="s">
        <v>172</v>
      </c>
      <c r="AH120" s="42">
        <f t="shared" si="285"/>
        <v>100370</v>
      </c>
      <c r="AI120" s="43">
        <f t="shared" si="286"/>
        <v>20053.34</v>
      </c>
      <c r="AJ120" s="6" t="s">
        <v>172</v>
      </c>
      <c r="AK120" s="43">
        <f t="shared" si="287"/>
        <v>100266.7</v>
      </c>
    </row>
    <row r="121" spans="1:37" ht="15.75" customHeight="1" x14ac:dyDescent="0.25">
      <c r="A121" s="2"/>
      <c r="B121" s="57" t="s">
        <v>152</v>
      </c>
      <c r="C121" s="58" t="s">
        <v>21</v>
      </c>
      <c r="D121" s="110">
        <v>4</v>
      </c>
      <c r="E121" s="44"/>
      <c r="F121" s="44">
        <v>26663</v>
      </c>
      <c r="G121" s="44" t="s">
        <v>153</v>
      </c>
      <c r="H121" s="44"/>
      <c r="I121" s="44">
        <v>7680</v>
      </c>
      <c r="J121" s="44"/>
      <c r="K121" s="44"/>
      <c r="L121" s="44">
        <v>31893.34</v>
      </c>
      <c r="M121" s="44"/>
      <c r="N121" s="44"/>
      <c r="O121" s="44"/>
      <c r="P121" s="33">
        <v>33689.599999999999</v>
      </c>
      <c r="Q121" s="34">
        <v>58929.16</v>
      </c>
      <c r="R121" s="62">
        <v>16000</v>
      </c>
      <c r="S121" s="47">
        <v>42000</v>
      </c>
      <c r="T121" s="37">
        <f t="shared" si="275"/>
        <v>30979.3</v>
      </c>
      <c r="U121" s="38">
        <f t="shared" si="235"/>
        <v>123917.2</v>
      </c>
      <c r="V121" s="37">
        <f t="shared" si="276"/>
        <v>31893.34</v>
      </c>
      <c r="W121" s="38">
        <f t="shared" si="3"/>
        <v>127573.36</v>
      </c>
      <c r="X121" s="39">
        <f t="shared" si="277"/>
        <v>15568.73677044205</v>
      </c>
      <c r="Y121" s="40">
        <f t="shared" si="278"/>
        <v>0.50255289081554622</v>
      </c>
      <c r="Z121" s="41">
        <f t="shared" si="279"/>
        <v>46548.03677044205</v>
      </c>
      <c r="AA121" s="41">
        <f t="shared" si="280"/>
        <v>15410.563229557949</v>
      </c>
      <c r="AB121" s="37">
        <f t="shared" si="281"/>
        <v>30049.188000000002</v>
      </c>
      <c r="AC121" s="38">
        <f t="shared" si="282"/>
        <v>123917.2</v>
      </c>
      <c r="AD121" s="38">
        <f t="shared" si="283"/>
        <v>127573.36</v>
      </c>
      <c r="AE121" s="38">
        <f t="shared" si="284"/>
        <v>120196.75200000001</v>
      </c>
      <c r="AF121" s="42">
        <v>26426.73</v>
      </c>
      <c r="AG121" s="42" t="s">
        <v>192</v>
      </c>
      <c r="AH121" s="42">
        <f t="shared" si="285"/>
        <v>105706.92</v>
      </c>
      <c r="AI121" s="43">
        <f t="shared" si="286"/>
        <v>30049.188000000002</v>
      </c>
      <c r="AJ121" s="6" t="s">
        <v>192</v>
      </c>
      <c r="AK121" s="43">
        <f t="shared" si="287"/>
        <v>120196.75200000001</v>
      </c>
    </row>
    <row r="122" spans="1:37" ht="15.75" customHeight="1" x14ac:dyDescent="0.25">
      <c r="A122" s="2"/>
      <c r="B122" s="18" t="s">
        <v>154</v>
      </c>
      <c r="C122" s="48" t="s">
        <v>217</v>
      </c>
      <c r="D122" s="20"/>
      <c r="E122" s="21"/>
      <c r="F122" s="53"/>
      <c r="G122" s="21"/>
      <c r="H122" s="21"/>
      <c r="I122" s="21"/>
      <c r="J122" s="21"/>
      <c r="K122" s="21"/>
      <c r="L122" s="21"/>
      <c r="M122" s="21"/>
      <c r="N122" s="21"/>
      <c r="O122" s="21"/>
      <c r="P122" s="49"/>
      <c r="Q122" s="50"/>
      <c r="R122" s="51"/>
      <c r="S122" s="52"/>
      <c r="T122" s="52"/>
      <c r="U122" s="38">
        <f t="shared" si="235"/>
        <v>0</v>
      </c>
      <c r="V122" s="52"/>
      <c r="W122" s="38">
        <f t="shared" si="3"/>
        <v>0</v>
      </c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7"/>
      <c r="AK122" s="52"/>
    </row>
    <row r="123" spans="1:37" ht="15.75" customHeight="1" x14ac:dyDescent="0.25">
      <c r="A123" s="2"/>
      <c r="B123" s="57" t="s">
        <v>155</v>
      </c>
      <c r="C123" s="58" t="s">
        <v>17</v>
      </c>
      <c r="D123" s="31">
        <v>12</v>
      </c>
      <c r="E123" s="44"/>
      <c r="F123" s="44">
        <v>8664</v>
      </c>
      <c r="G123" s="44"/>
      <c r="H123" s="44"/>
      <c r="I123" s="44">
        <v>1118</v>
      </c>
      <c r="J123" s="44"/>
      <c r="K123" s="44"/>
      <c r="L123" s="44">
        <v>7866.66</v>
      </c>
      <c r="M123" s="44"/>
      <c r="N123" s="44"/>
      <c r="O123" s="44"/>
      <c r="P123" s="33">
        <v>14965.96</v>
      </c>
      <c r="Q123" s="34">
        <v>9642.9500000000007</v>
      </c>
      <c r="R123" s="46">
        <v>12500</v>
      </c>
      <c r="S123" s="47">
        <v>15000</v>
      </c>
      <c r="T123" s="37">
        <f>AVERAGEIF(E123:S123,"&lt;&gt;")</f>
        <v>9965.3671428571433</v>
      </c>
      <c r="U123" s="38">
        <f t="shared" si="235"/>
        <v>119584.40571428572</v>
      </c>
      <c r="V123" s="37">
        <f>MEDIAN(E123:S123)</f>
        <v>9642.9500000000007</v>
      </c>
      <c r="W123" s="38">
        <f t="shared" si="3"/>
        <v>115715.40000000001</v>
      </c>
      <c r="X123" s="39">
        <f>STDEVP(E123:S123)</f>
        <v>4492.1488166441595</v>
      </c>
      <c r="Y123" s="40">
        <f>(X123/T123)</f>
        <v>0.45077604791148995</v>
      </c>
      <c r="Z123" s="41">
        <f>T123+X123</f>
        <v>14457.515959501303</v>
      </c>
      <c r="AA123" s="41">
        <f>T123-X123</f>
        <v>5473.2183262129838</v>
      </c>
      <c r="AB123" s="37">
        <f>AVERAGEIFS(E123:S123,E123:S123,"&lt;"&amp;Z123,E123:S123,"&gt;"&amp;AA123)</f>
        <v>9668.4025000000001</v>
      </c>
      <c r="AC123" s="38">
        <f>T123*$D123</f>
        <v>119584.40571428572</v>
      </c>
      <c r="AD123" s="38">
        <f>V123*$D123</f>
        <v>115715.40000000001</v>
      </c>
      <c r="AE123" s="38">
        <f>AB123*$D123</f>
        <v>116020.83</v>
      </c>
      <c r="AF123" s="42">
        <v>9878.18</v>
      </c>
      <c r="AG123" s="42" t="s">
        <v>192</v>
      </c>
      <c r="AH123" s="42">
        <f>AF123*$D123</f>
        <v>118538.16</v>
      </c>
      <c r="AI123" s="43">
        <f>MIN(AB123,V123,T123)</f>
        <v>9642.9500000000007</v>
      </c>
      <c r="AJ123" s="6" t="s">
        <v>172</v>
      </c>
      <c r="AK123" s="43">
        <f>AI123*$D123</f>
        <v>115715.40000000001</v>
      </c>
    </row>
    <row r="124" spans="1:37" ht="15.75" customHeight="1" x14ac:dyDescent="0.25">
      <c r="A124" s="2"/>
      <c r="B124" s="18" t="s">
        <v>156</v>
      </c>
      <c r="C124" s="48" t="s">
        <v>218</v>
      </c>
      <c r="D124" s="20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49"/>
      <c r="Q124" s="54"/>
      <c r="R124" s="55"/>
      <c r="S124" s="102"/>
      <c r="T124" s="52"/>
      <c r="U124" s="38">
        <f t="shared" si="235"/>
        <v>0</v>
      </c>
      <c r="V124" s="52"/>
      <c r="W124" s="38">
        <f t="shared" si="3"/>
        <v>0</v>
      </c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7"/>
      <c r="AK124" s="52"/>
    </row>
    <row r="125" spans="1:37" ht="15.75" customHeight="1" x14ac:dyDescent="0.25">
      <c r="A125" s="2"/>
      <c r="B125" s="57" t="s">
        <v>157</v>
      </c>
      <c r="C125" s="58" t="s">
        <v>17</v>
      </c>
      <c r="D125" s="110">
        <v>120</v>
      </c>
      <c r="E125" s="44"/>
      <c r="F125" s="44">
        <v>3922.5</v>
      </c>
      <c r="G125" s="44"/>
      <c r="H125" s="44"/>
      <c r="I125" s="44">
        <v>365.2</v>
      </c>
      <c r="J125" s="44"/>
      <c r="K125" s="44"/>
      <c r="L125" s="44"/>
      <c r="M125" s="44"/>
      <c r="N125" s="44"/>
      <c r="O125" s="44"/>
      <c r="P125" s="33">
        <v>3704.35</v>
      </c>
      <c r="Q125" s="34">
        <v>4285.75</v>
      </c>
      <c r="R125" s="62">
        <v>3100</v>
      </c>
      <c r="S125" s="47">
        <v>3500</v>
      </c>
      <c r="T125" s="37">
        <f t="shared" ref="T125:T127" si="288">AVERAGEIF(E125:S125,"&lt;&gt;")</f>
        <v>3146.2999999999997</v>
      </c>
      <c r="U125" s="38">
        <f t="shared" si="235"/>
        <v>377555.99999999994</v>
      </c>
      <c r="V125" s="37">
        <f t="shared" ref="V125:V127" si="289">MEDIAN(E125:S125)</f>
        <v>3602.1750000000002</v>
      </c>
      <c r="W125" s="38">
        <f t="shared" si="3"/>
        <v>432261</v>
      </c>
      <c r="X125" s="39">
        <f t="shared" ref="X125:X127" si="290">STDEVP(E125:S125)</f>
        <v>1295.7634258742353</v>
      </c>
      <c r="Y125" s="40">
        <f t="shared" ref="Y125:Y127" si="291">(X125/T125)</f>
        <v>0.4118372138302881</v>
      </c>
      <c r="Z125" s="41">
        <f t="shared" ref="Z125:Z127" si="292">T125+X125</f>
        <v>4442.0634258742348</v>
      </c>
      <c r="AA125" s="41">
        <f t="shared" ref="AA125:AA127" si="293">T125-X125</f>
        <v>1850.5365741257644</v>
      </c>
      <c r="AB125" s="37">
        <f t="shared" ref="AB125:AB127" si="294">AVERAGEIFS(E125:S125,E125:S125,"&lt;"&amp;Z125,E125:S125,"&gt;"&amp;AA125)</f>
        <v>3702.5199999999995</v>
      </c>
      <c r="AC125" s="38">
        <f t="shared" ref="AC125:AC127" si="295">T125*$D125</f>
        <v>377555.99999999994</v>
      </c>
      <c r="AD125" s="38">
        <f t="shared" ref="AD125:AD127" si="296">V125*$D125</f>
        <v>432261</v>
      </c>
      <c r="AE125" s="38">
        <f t="shared" ref="AE125:AE127" si="297">AB125*$D125</f>
        <v>444302.39999999997</v>
      </c>
      <c r="AF125" s="42">
        <v>3702.52</v>
      </c>
      <c r="AG125" s="42" t="s">
        <v>192</v>
      </c>
      <c r="AH125" s="42">
        <f t="shared" ref="AH125:AH127" si="298">AF125*$D125</f>
        <v>444302.4</v>
      </c>
      <c r="AI125" s="43">
        <f t="shared" ref="AI125:AI127" si="299">MIN(AB125,V125,T125)</f>
        <v>3146.2999999999997</v>
      </c>
      <c r="AJ125" s="6" t="s">
        <v>190</v>
      </c>
      <c r="AK125" s="43">
        <f t="shared" ref="AK125:AK127" si="300">AI125*$D125</f>
        <v>377555.99999999994</v>
      </c>
    </row>
    <row r="126" spans="1:37" ht="15.75" customHeight="1" x14ac:dyDescent="0.25">
      <c r="A126" s="2"/>
      <c r="B126" s="57" t="s">
        <v>158</v>
      </c>
      <c r="C126" s="58" t="s">
        <v>19</v>
      </c>
      <c r="D126" s="110">
        <v>20</v>
      </c>
      <c r="E126" s="44"/>
      <c r="F126" s="44">
        <v>5200</v>
      </c>
      <c r="G126" s="44"/>
      <c r="H126" s="44"/>
      <c r="I126" s="44">
        <v>705.92</v>
      </c>
      <c r="J126" s="44"/>
      <c r="K126" s="44"/>
      <c r="L126" s="44"/>
      <c r="M126" s="44"/>
      <c r="N126" s="44"/>
      <c r="O126" s="44"/>
      <c r="P126" s="33">
        <v>5998.54</v>
      </c>
      <c r="Q126" s="34">
        <v>6428.63</v>
      </c>
      <c r="R126" s="62">
        <v>5000</v>
      </c>
      <c r="S126" s="47">
        <v>6000</v>
      </c>
      <c r="T126" s="37">
        <f t="shared" si="288"/>
        <v>4888.8483333333334</v>
      </c>
      <c r="U126" s="38">
        <f t="shared" si="235"/>
        <v>97776.966666666674</v>
      </c>
      <c r="V126" s="37">
        <f t="shared" si="289"/>
        <v>5599.27</v>
      </c>
      <c r="W126" s="38">
        <f t="shared" si="3"/>
        <v>111985.40000000001</v>
      </c>
      <c r="X126" s="39">
        <f t="shared" si="290"/>
        <v>1934.0398434745919</v>
      </c>
      <c r="Y126" s="40">
        <f t="shared" si="291"/>
        <v>0.39560234059376465</v>
      </c>
      <c r="Z126" s="41">
        <f t="shared" si="292"/>
        <v>6822.8881768079254</v>
      </c>
      <c r="AA126" s="41">
        <f t="shared" si="293"/>
        <v>2954.8084898587413</v>
      </c>
      <c r="AB126" s="37">
        <f t="shared" si="294"/>
        <v>5725.4340000000002</v>
      </c>
      <c r="AC126" s="38">
        <f t="shared" si="295"/>
        <v>97776.966666666674</v>
      </c>
      <c r="AD126" s="38">
        <f t="shared" si="296"/>
        <v>111985.40000000001</v>
      </c>
      <c r="AE126" s="38">
        <f t="shared" si="297"/>
        <v>114508.68000000001</v>
      </c>
      <c r="AF126" s="42">
        <v>4888.8500000000004</v>
      </c>
      <c r="AG126" s="42" t="s">
        <v>192</v>
      </c>
      <c r="AH126" s="42">
        <f t="shared" si="298"/>
        <v>97777</v>
      </c>
      <c r="AI126" s="43">
        <f t="shared" si="299"/>
        <v>4888.8483333333334</v>
      </c>
      <c r="AJ126" s="6" t="s">
        <v>190</v>
      </c>
      <c r="AK126" s="43">
        <f t="shared" si="300"/>
        <v>97776.966666666674</v>
      </c>
    </row>
    <row r="127" spans="1:37" ht="15.75" customHeight="1" x14ac:dyDescent="0.25">
      <c r="A127" s="2"/>
      <c r="B127" s="57" t="s">
        <v>159</v>
      </c>
      <c r="C127" s="58" t="s">
        <v>21</v>
      </c>
      <c r="D127" s="110">
        <v>2</v>
      </c>
      <c r="E127" s="44"/>
      <c r="F127" s="44">
        <v>7100</v>
      </c>
      <c r="G127" s="44"/>
      <c r="H127" s="44"/>
      <c r="I127" s="44">
        <v>1774.57</v>
      </c>
      <c r="J127" s="44"/>
      <c r="K127" s="44"/>
      <c r="L127" s="44"/>
      <c r="M127" s="44"/>
      <c r="N127" s="44"/>
      <c r="O127" s="44"/>
      <c r="P127" s="33">
        <v>9129.92</v>
      </c>
      <c r="Q127" s="34">
        <v>10714.39</v>
      </c>
      <c r="R127" s="62">
        <v>7600</v>
      </c>
      <c r="S127" s="47">
        <v>10000</v>
      </c>
      <c r="T127" s="37">
        <f t="shared" si="288"/>
        <v>7719.8133333333326</v>
      </c>
      <c r="U127" s="38">
        <f t="shared" si="235"/>
        <v>15439.626666666665</v>
      </c>
      <c r="V127" s="37">
        <f t="shared" si="289"/>
        <v>8364.9599999999991</v>
      </c>
      <c r="W127" s="38">
        <f t="shared" si="3"/>
        <v>16729.919999999998</v>
      </c>
      <c r="X127" s="39">
        <f t="shared" si="290"/>
        <v>2941.0764342989969</v>
      </c>
      <c r="Y127" s="40">
        <f t="shared" si="291"/>
        <v>0.38097766193383742</v>
      </c>
      <c r="Z127" s="41">
        <f t="shared" si="292"/>
        <v>10660.889767632329</v>
      </c>
      <c r="AA127" s="41">
        <f t="shared" si="293"/>
        <v>4778.7368990343357</v>
      </c>
      <c r="AB127" s="37">
        <f t="shared" si="294"/>
        <v>8457.48</v>
      </c>
      <c r="AC127" s="38">
        <f t="shared" si="295"/>
        <v>15439.626666666665</v>
      </c>
      <c r="AD127" s="38">
        <f t="shared" si="296"/>
        <v>16729.919999999998</v>
      </c>
      <c r="AE127" s="38">
        <f t="shared" si="297"/>
        <v>16914.96</v>
      </c>
      <c r="AF127" s="42">
        <v>7719.81</v>
      </c>
      <c r="AG127" s="42" t="s">
        <v>192</v>
      </c>
      <c r="AH127" s="42">
        <f t="shared" si="298"/>
        <v>15439.62</v>
      </c>
      <c r="AI127" s="43">
        <f t="shared" si="299"/>
        <v>7719.8133333333326</v>
      </c>
      <c r="AJ127" s="6" t="s">
        <v>190</v>
      </c>
      <c r="AK127" s="43">
        <f t="shared" si="300"/>
        <v>15439.626666666665</v>
      </c>
    </row>
    <row r="128" spans="1:37" ht="15.75" customHeight="1" x14ac:dyDescent="0.25">
      <c r="A128" s="2"/>
      <c r="B128" s="18" t="s">
        <v>160</v>
      </c>
      <c r="C128" s="48" t="s">
        <v>219</v>
      </c>
      <c r="D128" s="20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49"/>
      <c r="Q128" s="54"/>
      <c r="R128" s="55"/>
      <c r="S128" s="102"/>
      <c r="T128" s="52"/>
      <c r="U128" s="38">
        <f t="shared" si="235"/>
        <v>0</v>
      </c>
      <c r="V128" s="52"/>
      <c r="W128" s="38">
        <f t="shared" si="3"/>
        <v>0</v>
      </c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7"/>
      <c r="AK128" s="52"/>
    </row>
    <row r="129" spans="1:37" ht="15.75" customHeight="1" x14ac:dyDescent="0.25">
      <c r="A129" s="2"/>
      <c r="B129" s="57" t="s">
        <v>161</v>
      </c>
      <c r="C129" s="58" t="s">
        <v>17</v>
      </c>
      <c r="D129" s="31">
        <v>20</v>
      </c>
      <c r="E129" s="44"/>
      <c r="F129" s="44">
        <v>10999.5</v>
      </c>
      <c r="G129" s="44"/>
      <c r="H129" s="44"/>
      <c r="I129" s="44">
        <v>520</v>
      </c>
      <c r="J129" s="44"/>
      <c r="K129" s="44"/>
      <c r="L129" s="44"/>
      <c r="M129" s="44"/>
      <c r="N129" s="44"/>
      <c r="O129" s="44"/>
      <c r="P129" s="33">
        <v>11229.87</v>
      </c>
      <c r="Q129" s="34">
        <v>10714.39</v>
      </c>
      <c r="R129" s="62">
        <v>16000</v>
      </c>
      <c r="S129" s="47">
        <v>12000</v>
      </c>
      <c r="T129" s="37">
        <f t="shared" ref="T129:T131" si="301">AVERAGEIF(E129:S129,"&lt;&gt;")</f>
        <v>10243.960000000001</v>
      </c>
      <c r="U129" s="38">
        <f t="shared" si="235"/>
        <v>204879.2</v>
      </c>
      <c r="V129" s="37">
        <f t="shared" ref="V129:V131" si="302">MEDIAN(E129:S129)</f>
        <v>11114.685000000001</v>
      </c>
      <c r="W129" s="38">
        <f t="shared" si="3"/>
        <v>222293.7</v>
      </c>
      <c r="X129" s="39">
        <f t="shared" ref="X129:X131" si="303">STDEVP(E129:S129)</f>
        <v>4699.9155072086141</v>
      </c>
      <c r="Y129" s="40">
        <f t="shared" ref="Y129:Y131" si="304">(X129/T129)</f>
        <v>0.45879869769196813</v>
      </c>
      <c r="Z129" s="41">
        <f t="shared" ref="Z129:Z131" si="305">T129+X129</f>
        <v>14943.875507208615</v>
      </c>
      <c r="AA129" s="41">
        <f t="shared" ref="AA129:AA131" si="306">T129-X129</f>
        <v>5544.0444927913868</v>
      </c>
      <c r="AB129" s="37">
        <f t="shared" ref="AB129:AB131" si="307">AVERAGEIFS(E129:S129,E129:S129,"&lt;"&amp;Z129,E129:S129,"&gt;"&amp;AA129)</f>
        <v>11235.94</v>
      </c>
      <c r="AC129" s="38">
        <f t="shared" ref="AC129:AC131" si="308">T129*$D129</f>
        <v>204879.2</v>
      </c>
      <c r="AD129" s="38">
        <f t="shared" ref="AD129:AD131" si="309">V129*$D129</f>
        <v>222293.7</v>
      </c>
      <c r="AE129" s="38">
        <f t="shared" ref="AE129:AE131" si="310">AB129*$D129</f>
        <v>224718.80000000002</v>
      </c>
      <c r="AF129" s="42">
        <v>9904.35</v>
      </c>
      <c r="AG129" s="42" t="s">
        <v>190</v>
      </c>
      <c r="AH129" s="42">
        <f t="shared" ref="AH129:AH131" si="311">AF129*$D129</f>
        <v>198087</v>
      </c>
      <c r="AI129" s="43">
        <f t="shared" ref="AI129:AI131" si="312">MIN(AB129,V129,T129)</f>
        <v>10243.960000000001</v>
      </c>
      <c r="AJ129" s="6" t="s">
        <v>190</v>
      </c>
      <c r="AK129" s="43">
        <f t="shared" ref="AK129:AK131" si="313">AI129*$D129</f>
        <v>204879.2</v>
      </c>
    </row>
    <row r="130" spans="1:37" ht="15.75" customHeight="1" x14ac:dyDescent="0.25">
      <c r="A130" s="2"/>
      <c r="B130" s="57" t="s">
        <v>162</v>
      </c>
      <c r="C130" s="58" t="s">
        <v>19</v>
      </c>
      <c r="D130" s="31">
        <v>20</v>
      </c>
      <c r="E130" s="44"/>
      <c r="F130" s="44">
        <v>17728.099999999999</v>
      </c>
      <c r="G130" s="44"/>
      <c r="H130" s="44"/>
      <c r="I130" s="44">
        <v>1248</v>
      </c>
      <c r="J130" s="44"/>
      <c r="K130" s="44"/>
      <c r="L130" s="44"/>
      <c r="M130" s="44"/>
      <c r="N130" s="44"/>
      <c r="O130" s="44"/>
      <c r="P130" s="33">
        <v>13531.99</v>
      </c>
      <c r="Q130" s="34">
        <v>26236.67</v>
      </c>
      <c r="R130" s="62">
        <v>20000</v>
      </c>
      <c r="S130" s="47">
        <v>15000</v>
      </c>
      <c r="T130" s="37">
        <f t="shared" si="301"/>
        <v>15624.126666666665</v>
      </c>
      <c r="U130" s="38">
        <f t="shared" si="235"/>
        <v>312482.53333333333</v>
      </c>
      <c r="V130" s="37">
        <f t="shared" si="302"/>
        <v>16364.05</v>
      </c>
      <c r="W130" s="38">
        <f t="shared" si="3"/>
        <v>327281</v>
      </c>
      <c r="X130" s="39">
        <f t="shared" si="303"/>
        <v>7611.8398463920794</v>
      </c>
      <c r="Y130" s="40">
        <f t="shared" si="304"/>
        <v>0.48718498056160664</v>
      </c>
      <c r="Z130" s="41">
        <f t="shared" si="305"/>
        <v>23235.966513058745</v>
      </c>
      <c r="AA130" s="41">
        <f t="shared" si="306"/>
        <v>8012.2868202745858</v>
      </c>
      <c r="AB130" s="37">
        <f t="shared" si="307"/>
        <v>16565.022499999999</v>
      </c>
      <c r="AC130" s="38">
        <f t="shared" si="308"/>
        <v>312482.53333333333</v>
      </c>
      <c r="AD130" s="38">
        <f t="shared" si="309"/>
        <v>327281</v>
      </c>
      <c r="AE130" s="38">
        <f t="shared" si="310"/>
        <v>331300.44999999995</v>
      </c>
      <c r="AF130" s="42">
        <v>14771.16</v>
      </c>
      <c r="AG130" s="42" t="s">
        <v>190</v>
      </c>
      <c r="AH130" s="42">
        <f t="shared" si="311"/>
        <v>295423.2</v>
      </c>
      <c r="AI130" s="43">
        <f t="shared" si="312"/>
        <v>15624.126666666665</v>
      </c>
      <c r="AJ130" s="6" t="s">
        <v>190</v>
      </c>
      <c r="AK130" s="43">
        <f t="shared" si="313"/>
        <v>312482.53333333333</v>
      </c>
    </row>
    <row r="131" spans="1:37" ht="15.75" customHeight="1" x14ac:dyDescent="0.25">
      <c r="A131" s="2"/>
      <c r="B131" s="57" t="s">
        <v>163</v>
      </c>
      <c r="C131" s="58" t="s">
        <v>21</v>
      </c>
      <c r="D131" s="31">
        <v>4</v>
      </c>
      <c r="E131" s="44"/>
      <c r="F131" s="44">
        <v>20225</v>
      </c>
      <c r="G131" s="44"/>
      <c r="H131" s="44"/>
      <c r="I131" s="44">
        <v>1913.6</v>
      </c>
      <c r="J131" s="44"/>
      <c r="K131" s="44"/>
      <c r="L131" s="44"/>
      <c r="M131" s="44"/>
      <c r="N131" s="44"/>
      <c r="O131" s="44"/>
      <c r="P131" s="33">
        <v>21030.09</v>
      </c>
      <c r="Q131" s="34">
        <v>37480.959999999999</v>
      </c>
      <c r="R131" s="62">
        <v>26000</v>
      </c>
      <c r="S131" s="47">
        <v>22000</v>
      </c>
      <c r="T131" s="37">
        <f t="shared" si="301"/>
        <v>21441.608333333334</v>
      </c>
      <c r="U131" s="38">
        <f t="shared" si="235"/>
        <v>85766.433333333334</v>
      </c>
      <c r="V131" s="37">
        <f t="shared" si="302"/>
        <v>21515.044999999998</v>
      </c>
      <c r="W131" s="38">
        <f t="shared" si="3"/>
        <v>86060.18</v>
      </c>
      <c r="X131" s="39">
        <f t="shared" si="303"/>
        <v>10498.762866557847</v>
      </c>
      <c r="Y131" s="40">
        <f t="shared" si="304"/>
        <v>0.48964437291004742</v>
      </c>
      <c r="Z131" s="41">
        <f t="shared" si="305"/>
        <v>31940.371199891182</v>
      </c>
      <c r="AA131" s="41">
        <f t="shared" si="306"/>
        <v>10942.845466775487</v>
      </c>
      <c r="AB131" s="37">
        <f t="shared" si="307"/>
        <v>22313.772499999999</v>
      </c>
      <c r="AC131" s="38">
        <f t="shared" si="308"/>
        <v>85766.433333333334</v>
      </c>
      <c r="AD131" s="38">
        <f t="shared" si="309"/>
        <v>86060.18</v>
      </c>
      <c r="AE131" s="38">
        <f t="shared" si="310"/>
        <v>89255.09</v>
      </c>
      <c r="AF131" s="42">
        <v>20104.240000000002</v>
      </c>
      <c r="AG131" s="42" t="s">
        <v>190</v>
      </c>
      <c r="AH131" s="42">
        <f t="shared" si="311"/>
        <v>80416.960000000006</v>
      </c>
      <c r="AI131" s="43">
        <f t="shared" si="312"/>
        <v>21441.608333333334</v>
      </c>
      <c r="AJ131" s="6" t="s">
        <v>190</v>
      </c>
      <c r="AK131" s="43">
        <f t="shared" si="313"/>
        <v>85766.433333333334</v>
      </c>
    </row>
    <row r="132" spans="1:37" ht="15.75" customHeight="1" x14ac:dyDescent="0.25">
      <c r="A132" s="2"/>
      <c r="B132" s="10" t="s">
        <v>164</v>
      </c>
      <c r="C132" s="82" t="s">
        <v>255</v>
      </c>
      <c r="D132" s="20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49"/>
      <c r="Q132" s="54"/>
      <c r="R132" s="55"/>
      <c r="S132" s="102"/>
      <c r="T132" s="52"/>
      <c r="U132" s="38">
        <f t="shared" si="235"/>
        <v>0</v>
      </c>
      <c r="V132" s="52"/>
      <c r="W132" s="38">
        <f t="shared" si="3"/>
        <v>0</v>
      </c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7"/>
      <c r="AK132" s="52"/>
    </row>
    <row r="133" spans="1:37" ht="15.75" customHeight="1" x14ac:dyDescent="0.25">
      <c r="A133" s="2"/>
      <c r="B133" s="18" t="s">
        <v>165</v>
      </c>
      <c r="C133" s="19" t="s">
        <v>220</v>
      </c>
      <c r="D133" s="20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49"/>
      <c r="Q133" s="54"/>
      <c r="R133" s="55"/>
      <c r="S133" s="102"/>
      <c r="T133" s="52"/>
      <c r="U133" s="38">
        <f t="shared" si="235"/>
        <v>0</v>
      </c>
      <c r="V133" s="52"/>
      <c r="W133" s="38">
        <f t="shared" si="3"/>
        <v>0</v>
      </c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7"/>
      <c r="AK133" s="52"/>
    </row>
    <row r="134" spans="1:37" ht="15.75" customHeight="1" x14ac:dyDescent="0.25">
      <c r="A134" s="2"/>
      <c r="B134" s="57" t="s">
        <v>166</v>
      </c>
      <c r="C134" s="58" t="s">
        <v>17</v>
      </c>
      <c r="D134" s="31">
        <v>12</v>
      </c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33">
        <v>27729.13</v>
      </c>
      <c r="Q134" s="34">
        <v>22618.78</v>
      </c>
      <c r="R134" s="62">
        <v>35000</v>
      </c>
      <c r="S134" s="47">
        <v>30000</v>
      </c>
      <c r="T134" s="37">
        <f t="shared" ref="T134:T137" si="314">AVERAGEIF(E134:S134,"&lt;&gt;")</f>
        <v>28836.977500000001</v>
      </c>
      <c r="U134" s="38">
        <f t="shared" si="235"/>
        <v>346043.73</v>
      </c>
      <c r="V134" s="37">
        <f t="shared" ref="V134:V137" si="315">MEDIAN(E134:S134)</f>
        <v>28864.565000000002</v>
      </c>
      <c r="W134" s="38">
        <f t="shared" si="3"/>
        <v>346374.78</v>
      </c>
      <c r="X134" s="39">
        <f t="shared" ref="X134:X137" si="316">STDEVP(E134:S134)</f>
        <v>4450.5273255894917</v>
      </c>
      <c r="Y134" s="40">
        <f t="shared" ref="Y134:Y137" si="317">(X134/T134)</f>
        <v>0.15433404300396919</v>
      </c>
      <c r="Z134" s="41">
        <f t="shared" ref="Z134:Z137" si="318">T134+X134</f>
        <v>33287.504825589494</v>
      </c>
      <c r="AA134" s="41">
        <f t="shared" ref="AA134:AA137" si="319">T134-X134</f>
        <v>24386.450174410507</v>
      </c>
      <c r="AB134" s="37">
        <f t="shared" ref="AB134:AB137" si="320">AVERAGEIFS(E134:S134,E134:S134,"&lt;"&amp;Z134,E134:S134,"&gt;"&amp;AA134)</f>
        <v>28864.565000000002</v>
      </c>
      <c r="AC134" s="38">
        <f t="shared" ref="AC134:AC137" si="321">T134*$D134</f>
        <v>346043.73</v>
      </c>
      <c r="AD134" s="38">
        <f t="shared" ref="AD134:AD137" si="322">V134*$D134</f>
        <v>346374.78</v>
      </c>
      <c r="AE134" s="38">
        <f t="shared" ref="AE134:AE137" si="323">AB134*$D134</f>
        <v>346374.78</v>
      </c>
      <c r="AF134" s="42">
        <v>28836.98</v>
      </c>
      <c r="AG134" s="42" t="s">
        <v>190</v>
      </c>
      <c r="AH134" s="42">
        <f t="shared" ref="AH134:AH137" si="324">AF134*$D134</f>
        <v>346043.76</v>
      </c>
      <c r="AI134" s="43">
        <f t="shared" ref="AI134:AI137" si="325">MIN(AB134,V134,T134)</f>
        <v>28836.977500000001</v>
      </c>
      <c r="AJ134" s="6" t="s">
        <v>190</v>
      </c>
      <c r="AK134" s="43">
        <f t="shared" ref="AK134:AK137" si="326">AI134*$D134</f>
        <v>346043.73</v>
      </c>
    </row>
    <row r="135" spans="1:37" ht="15.75" customHeight="1" x14ac:dyDescent="0.25">
      <c r="A135" s="2"/>
      <c r="B135" s="57" t="s">
        <v>167</v>
      </c>
      <c r="C135" s="58" t="s">
        <v>19</v>
      </c>
      <c r="D135" s="31">
        <v>12</v>
      </c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33">
        <v>43364.57</v>
      </c>
      <c r="Q135" s="34">
        <v>38305.96</v>
      </c>
      <c r="R135" s="46">
        <v>46000</v>
      </c>
      <c r="S135" s="47">
        <v>45000</v>
      </c>
      <c r="T135" s="37">
        <f t="shared" si="314"/>
        <v>43167.6325</v>
      </c>
      <c r="U135" s="38">
        <f t="shared" si="235"/>
        <v>518011.58999999997</v>
      </c>
      <c r="V135" s="37">
        <f t="shared" si="315"/>
        <v>44182.285000000003</v>
      </c>
      <c r="W135" s="38">
        <f t="shared" si="3"/>
        <v>530187.42000000004</v>
      </c>
      <c r="X135" s="39">
        <f t="shared" si="316"/>
        <v>2960.3428934109565</v>
      </c>
      <c r="Y135" s="40">
        <f t="shared" si="317"/>
        <v>6.8577837652110216E-2</v>
      </c>
      <c r="Z135" s="41">
        <f t="shared" si="318"/>
        <v>46127.975393410954</v>
      </c>
      <c r="AA135" s="41">
        <f t="shared" si="319"/>
        <v>40207.289606589045</v>
      </c>
      <c r="AB135" s="37">
        <f t="shared" si="320"/>
        <v>44788.19</v>
      </c>
      <c r="AC135" s="38">
        <f t="shared" si="321"/>
        <v>518011.58999999997</v>
      </c>
      <c r="AD135" s="38">
        <f t="shared" si="322"/>
        <v>530187.42000000004</v>
      </c>
      <c r="AE135" s="38">
        <f t="shared" si="323"/>
        <v>537458.28</v>
      </c>
      <c r="AF135" s="42">
        <v>42223.51</v>
      </c>
      <c r="AG135" s="42" t="s">
        <v>190</v>
      </c>
      <c r="AH135" s="42">
        <f t="shared" si="324"/>
        <v>506682.12</v>
      </c>
      <c r="AI135" s="43">
        <f t="shared" si="325"/>
        <v>43167.6325</v>
      </c>
      <c r="AJ135" s="6" t="s">
        <v>190</v>
      </c>
      <c r="AK135" s="43">
        <f t="shared" si="326"/>
        <v>518011.58999999997</v>
      </c>
    </row>
    <row r="136" spans="1:37" ht="15.75" customHeight="1" x14ac:dyDescent="0.25">
      <c r="A136" s="2"/>
      <c r="B136" s="57" t="s">
        <v>168</v>
      </c>
      <c r="C136" s="58" t="s">
        <v>21</v>
      </c>
      <c r="D136" s="31">
        <v>12</v>
      </c>
      <c r="E136" s="32"/>
      <c r="F136" s="32">
        <v>53199.75</v>
      </c>
      <c r="G136" s="32"/>
      <c r="H136" s="32"/>
      <c r="I136" s="32">
        <v>22743.83</v>
      </c>
      <c r="J136" s="32"/>
      <c r="K136" s="32"/>
      <c r="L136" s="32">
        <v>39733.339999999997</v>
      </c>
      <c r="M136" s="32">
        <v>10390.549999999999</v>
      </c>
      <c r="N136" s="32"/>
      <c r="O136" s="32"/>
      <c r="P136" s="33">
        <v>58084.33</v>
      </c>
      <c r="Q136" s="45">
        <v>54722.8</v>
      </c>
      <c r="R136" s="90">
        <v>58000</v>
      </c>
      <c r="S136" s="36">
        <v>60000</v>
      </c>
      <c r="T136" s="37">
        <f t="shared" si="314"/>
        <v>44609.324999999997</v>
      </c>
      <c r="U136" s="38">
        <f t="shared" si="235"/>
        <v>535311.89999999991</v>
      </c>
      <c r="V136" s="37">
        <f t="shared" si="315"/>
        <v>53961.275000000001</v>
      </c>
      <c r="W136" s="38">
        <f t="shared" si="3"/>
        <v>647535.30000000005</v>
      </c>
      <c r="X136" s="39">
        <f t="shared" si="316"/>
        <v>17487.982501325747</v>
      </c>
      <c r="Y136" s="40">
        <f t="shared" si="317"/>
        <v>0.39202526604753035</v>
      </c>
      <c r="Z136" s="41">
        <f t="shared" si="318"/>
        <v>62097.307501325748</v>
      </c>
      <c r="AA136" s="41">
        <f t="shared" si="319"/>
        <v>27121.34249867425</v>
      </c>
      <c r="AB136" s="37">
        <f t="shared" si="320"/>
        <v>53956.703333333331</v>
      </c>
      <c r="AC136" s="38">
        <f t="shared" si="321"/>
        <v>535311.89999999991</v>
      </c>
      <c r="AD136" s="38">
        <f t="shared" si="322"/>
        <v>647535.30000000005</v>
      </c>
      <c r="AE136" s="38">
        <f t="shared" si="323"/>
        <v>647480.43999999994</v>
      </c>
      <c r="AF136" s="42">
        <v>51125.120000000003</v>
      </c>
      <c r="AG136" s="42" t="s">
        <v>190</v>
      </c>
      <c r="AH136" s="42">
        <f t="shared" si="324"/>
        <v>613501.44000000006</v>
      </c>
      <c r="AI136" s="43">
        <f t="shared" si="325"/>
        <v>44609.324999999997</v>
      </c>
      <c r="AJ136" s="6" t="s">
        <v>190</v>
      </c>
      <c r="AK136" s="43">
        <f t="shared" si="326"/>
        <v>535311.89999999991</v>
      </c>
    </row>
    <row r="137" spans="1:37" ht="15.75" customHeight="1" x14ac:dyDescent="0.25">
      <c r="A137" s="2"/>
      <c r="B137" s="57" t="s">
        <v>169</v>
      </c>
      <c r="C137" s="58" t="s">
        <v>170</v>
      </c>
      <c r="D137" s="31">
        <v>12</v>
      </c>
      <c r="E137" s="44"/>
      <c r="F137" s="44"/>
      <c r="G137" s="44"/>
      <c r="H137" s="44"/>
      <c r="I137" s="44">
        <v>30241.27</v>
      </c>
      <c r="J137" s="44"/>
      <c r="K137" s="44"/>
      <c r="L137" s="44">
        <v>51120</v>
      </c>
      <c r="M137" s="44">
        <v>14495.74</v>
      </c>
      <c r="N137" s="44"/>
      <c r="O137" s="44"/>
      <c r="P137" s="33">
        <v>84094.43</v>
      </c>
      <c r="Q137" s="34">
        <v>98658.89</v>
      </c>
      <c r="R137" s="62">
        <v>87000</v>
      </c>
      <c r="S137" s="47">
        <v>75000</v>
      </c>
      <c r="T137" s="37">
        <f t="shared" si="314"/>
        <v>62944.332857142857</v>
      </c>
      <c r="U137" s="38">
        <f t="shared" si="235"/>
        <v>755331.99428571435</v>
      </c>
      <c r="V137" s="37">
        <f t="shared" si="315"/>
        <v>75000</v>
      </c>
      <c r="W137" s="38">
        <f t="shared" si="3"/>
        <v>900000</v>
      </c>
      <c r="X137" s="39">
        <f t="shared" si="316"/>
        <v>29285.397996275835</v>
      </c>
      <c r="Y137" s="40">
        <f t="shared" si="317"/>
        <v>0.46525869235505857</v>
      </c>
      <c r="Z137" s="41">
        <f t="shared" si="318"/>
        <v>92229.730853418689</v>
      </c>
      <c r="AA137" s="41">
        <f t="shared" si="319"/>
        <v>33658.934860867026</v>
      </c>
      <c r="AB137" s="37">
        <f t="shared" si="320"/>
        <v>74303.607499999998</v>
      </c>
      <c r="AC137" s="38">
        <f t="shared" si="321"/>
        <v>755331.99428571435</v>
      </c>
      <c r="AD137" s="38">
        <f t="shared" si="322"/>
        <v>900000</v>
      </c>
      <c r="AE137" s="38">
        <f t="shared" si="323"/>
        <v>891643.29</v>
      </c>
      <c r="AF137" s="42">
        <v>74998.92</v>
      </c>
      <c r="AG137" s="42" t="s">
        <v>190</v>
      </c>
      <c r="AH137" s="42">
        <f t="shared" si="324"/>
        <v>899987.04</v>
      </c>
      <c r="AI137" s="43">
        <f t="shared" si="325"/>
        <v>62944.332857142857</v>
      </c>
      <c r="AJ137" s="6" t="s">
        <v>190</v>
      </c>
      <c r="AK137" s="43">
        <f t="shared" si="326"/>
        <v>755331.99428571435</v>
      </c>
    </row>
    <row r="138" spans="1:37" ht="15.75" customHeight="1" x14ac:dyDescent="0.25">
      <c r="A138" s="3"/>
      <c r="B138" s="134" t="s">
        <v>221</v>
      </c>
      <c r="C138" s="125"/>
      <c r="D138" s="113" t="s">
        <v>222</v>
      </c>
      <c r="E138" s="114">
        <f t="shared" ref="E138:X138" si="327">SUM(E4:E137)</f>
        <v>14145.83</v>
      </c>
      <c r="F138" s="114">
        <f t="shared" si="327"/>
        <v>1511912.09</v>
      </c>
      <c r="G138" s="114">
        <f t="shared" si="327"/>
        <v>21177.26</v>
      </c>
      <c r="H138" s="114">
        <f t="shared" si="327"/>
        <v>35235.89</v>
      </c>
      <c r="I138" s="114">
        <f t="shared" si="327"/>
        <v>527195.52999999991</v>
      </c>
      <c r="J138" s="114">
        <f t="shared" si="327"/>
        <v>590052.74</v>
      </c>
      <c r="K138" s="114">
        <f t="shared" si="327"/>
        <v>77562.2</v>
      </c>
      <c r="L138" s="114">
        <f t="shared" si="327"/>
        <v>1243144.82</v>
      </c>
      <c r="M138" s="114">
        <f t="shared" si="327"/>
        <v>92773.06</v>
      </c>
      <c r="N138" s="114">
        <f t="shared" si="327"/>
        <v>67169.279999999999</v>
      </c>
      <c r="O138" s="114">
        <f t="shared" si="327"/>
        <v>20412</v>
      </c>
      <c r="P138" s="114">
        <f t="shared" si="327"/>
        <v>3492800.4700000011</v>
      </c>
      <c r="Q138" s="114">
        <f t="shared" si="327"/>
        <v>4285188.1099999994</v>
      </c>
      <c r="R138" s="115">
        <f t="shared" si="327"/>
        <v>2882125.5</v>
      </c>
      <c r="S138" s="115">
        <f t="shared" si="327"/>
        <v>3426230</v>
      </c>
      <c r="T138" s="116">
        <f t="shared" si="327"/>
        <v>2879695.2102160882</v>
      </c>
      <c r="U138" s="116">
        <f t="shared" si="327"/>
        <v>17725456.010046899</v>
      </c>
      <c r="V138" s="116">
        <f t="shared" si="327"/>
        <v>2746992.67</v>
      </c>
      <c r="W138" s="116">
        <f t="shared" si="327"/>
        <v>17293487.289999999</v>
      </c>
      <c r="X138" s="116">
        <f t="shared" si="327"/>
        <v>1299040.3892183397</v>
      </c>
      <c r="Y138" s="117" t="s">
        <v>222</v>
      </c>
      <c r="Z138" s="116">
        <f>SUM(Z4:Z137)</f>
        <v>4178735.5994344288</v>
      </c>
      <c r="AA138" s="116">
        <f>SUM(AA4:AA137)</f>
        <v>1580654.8209977504</v>
      </c>
      <c r="AB138" s="116">
        <f>SUM(AB4:AB137)</f>
        <v>2745401.7046825397</v>
      </c>
      <c r="AC138" s="118">
        <f>SUM(AC4:AC137)</f>
        <v>18003898.610189755</v>
      </c>
      <c r="AD138" s="118">
        <f>SUM(AD4:AD137)</f>
        <v>17293487.289999999</v>
      </c>
      <c r="AE138" s="118">
        <f>SUM(AE6:AE137)</f>
        <v>17194929.285111111</v>
      </c>
      <c r="AF138" s="114">
        <f>SUM(AF6:AF137)</f>
        <v>2636771.89</v>
      </c>
      <c r="AG138" s="114">
        <f>SUM(AG6:AG137)</f>
        <v>0</v>
      </c>
      <c r="AH138" s="114">
        <f>SUM(AH6:AH137)</f>
        <v>17287044.249999993</v>
      </c>
      <c r="AI138" s="119">
        <f>SUM(AI6:AI137)</f>
        <v>2578395.6980263339</v>
      </c>
      <c r="AJ138" s="6" t="s">
        <v>222</v>
      </c>
      <c r="AK138" s="119">
        <f>SUM(AK6:AK137)</f>
        <v>15976592.758143583</v>
      </c>
    </row>
  </sheetData>
  <mergeCells count="40">
    <mergeCell ref="Q2:Q3"/>
    <mergeCell ref="R2:R3"/>
    <mergeCell ref="B138:C138"/>
    <mergeCell ref="S2:S3"/>
    <mergeCell ref="T2:T3"/>
    <mergeCell ref="B1:C3"/>
    <mergeCell ref="D1:D3"/>
    <mergeCell ref="E1:O1"/>
    <mergeCell ref="P1:S1"/>
    <mergeCell ref="T1:AB1"/>
    <mergeCell ref="U2:U3"/>
    <mergeCell ref="V2:V3"/>
    <mergeCell ref="W2:W3"/>
    <mergeCell ref="X2:X3"/>
    <mergeCell ref="Y2:Y3"/>
    <mergeCell ref="AF1:AF3"/>
    <mergeCell ref="AE2:AE3"/>
    <mergeCell ref="AG1:AG3"/>
    <mergeCell ref="AH1:AH3"/>
    <mergeCell ref="Z2:Z3"/>
    <mergeCell ref="AA2:AA3"/>
    <mergeCell ref="AB2:AB3"/>
    <mergeCell ref="AC2:AC3"/>
    <mergeCell ref="AD2:AD3"/>
    <mergeCell ref="AI1:AI3"/>
    <mergeCell ref="AJ1:AJ3"/>
    <mergeCell ref="AK1:AK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AC1:AE1"/>
  </mergeCells>
  <pageMargins left="0.70866141732283472" right="0.70866141732283472" top="0.74803149606299213" bottom="0.74803149606299213" header="0" footer="0"/>
  <pageSetup paperSize="8" scale="31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Cotação Comunicação MCTI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Wellyngton Ferreira Gomes</dc:creator>
  <cp:lastModifiedBy>Everaldo Silveira Gois</cp:lastModifiedBy>
  <cp:lastPrinted>2024-06-12T11:51:38Z</cp:lastPrinted>
  <dcterms:created xsi:type="dcterms:W3CDTF">2021-09-15T15:59:41Z</dcterms:created>
  <dcterms:modified xsi:type="dcterms:W3CDTF">2024-08-30T11:48:35Z</dcterms:modified>
</cp:coreProperties>
</file>